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480" yWindow="120" windowWidth="8505" windowHeight="453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H34" i="1"/>
  <c r="G34"/>
  <c r="F36"/>
  <c r="E36"/>
  <c r="G43"/>
  <c r="B45"/>
  <c r="H44"/>
  <c r="H42"/>
  <c r="H41"/>
  <c r="H38"/>
  <c r="D36"/>
  <c r="C36"/>
  <c r="H36" l="1"/>
  <c r="G41"/>
  <c r="G36"/>
  <c r="G44"/>
  <c r="G42"/>
  <c r="G38"/>
  <c r="G37"/>
  <c r="G39"/>
  <c r="H39"/>
  <c r="H37"/>
  <c r="F29" l="1"/>
  <c r="F28" s="1"/>
  <c r="F45" s="1"/>
  <c r="F7"/>
  <c r="F6" s="1"/>
  <c r="D7"/>
  <c r="C31"/>
  <c r="C25"/>
  <c r="C22"/>
  <c r="C12"/>
  <c r="C7" s="1"/>
  <c r="G9"/>
  <c r="G10"/>
  <c r="H32"/>
  <c r="H33"/>
  <c r="H24"/>
  <c r="H25"/>
  <c r="H26"/>
  <c r="H27"/>
  <c r="H30"/>
  <c r="H13"/>
  <c r="H14"/>
  <c r="H15"/>
  <c r="H16"/>
  <c r="H17"/>
  <c r="H18"/>
  <c r="H19"/>
  <c r="H20"/>
  <c r="H21"/>
  <c r="H23"/>
  <c r="H12"/>
  <c r="H11"/>
  <c r="H9"/>
  <c r="H10"/>
  <c r="H8"/>
  <c r="I11"/>
  <c r="G8"/>
  <c r="G13"/>
  <c r="G14"/>
  <c r="G15"/>
  <c r="G16"/>
  <c r="G17"/>
  <c r="G18"/>
  <c r="G19"/>
  <c r="G20"/>
  <c r="G21"/>
  <c r="G23"/>
  <c r="G24"/>
  <c r="G26"/>
  <c r="G27"/>
  <c r="G30"/>
  <c r="G31"/>
  <c r="G32"/>
  <c r="G33"/>
  <c r="F22"/>
  <c r="G12"/>
  <c r="E22"/>
  <c r="G25"/>
  <c r="E29"/>
  <c r="E28" s="1"/>
  <c r="D22"/>
  <c r="I31"/>
  <c r="B12"/>
  <c r="B7" s="1"/>
  <c r="B22"/>
  <c r="B25"/>
  <c r="B29"/>
  <c r="B28" s="1"/>
  <c r="I34"/>
  <c r="I32"/>
  <c r="I30"/>
  <c r="I27"/>
  <c r="I26"/>
  <c r="I24"/>
  <c r="I23"/>
  <c r="I21"/>
  <c r="I20"/>
  <c r="I19"/>
  <c r="I18"/>
  <c r="I17"/>
  <c r="I16"/>
  <c r="I15"/>
  <c r="I14"/>
  <c r="I13"/>
  <c r="I10"/>
  <c r="I9"/>
  <c r="I8"/>
  <c r="H31"/>
  <c r="E7"/>
  <c r="I25"/>
  <c r="D29"/>
  <c r="D28" s="1"/>
  <c r="I12"/>
  <c r="H45" l="1"/>
  <c r="D45"/>
  <c r="D6"/>
  <c r="D35" s="1"/>
  <c r="L35" s="1"/>
  <c r="C29"/>
  <c r="C28" s="1"/>
  <c r="I22"/>
  <c r="G22"/>
  <c r="E6"/>
  <c r="E35" s="1"/>
  <c r="C6"/>
  <c r="H7"/>
  <c r="F35"/>
  <c r="H29"/>
  <c r="G7"/>
  <c r="H28"/>
  <c r="I7"/>
  <c r="B6"/>
  <c r="I6"/>
  <c r="B35"/>
  <c r="G28"/>
  <c r="I28"/>
  <c r="G6"/>
  <c r="I29"/>
  <c r="G29"/>
  <c r="H6"/>
  <c r="H22"/>
  <c r="C35" l="1"/>
  <c r="E45"/>
  <c r="G45" s="1"/>
  <c r="H35"/>
  <c r="C45"/>
  <c r="N35"/>
  <c r="I35"/>
  <c r="G35"/>
</calcChain>
</file>

<file path=xl/sharedStrings.xml><?xml version="1.0" encoding="utf-8"?>
<sst xmlns="http://schemas.openxmlformats.org/spreadsheetml/2006/main" count="54" uniqueCount="54">
  <si>
    <r>
      <t>单位：万元</t>
    </r>
    <r>
      <rPr>
        <sz val="10"/>
        <rFont val="Times New Roman"/>
        <family val="1"/>
      </rPr>
      <t xml:space="preserve"> </t>
    </r>
    <phoneticPr fontId="1" type="noConversion"/>
  </si>
  <si>
    <t xml:space="preserve">    营业税45%</t>
    <phoneticPr fontId="1" type="noConversion"/>
  </si>
  <si>
    <t xml:space="preserve">           房产税</t>
    <phoneticPr fontId="1" type="noConversion"/>
  </si>
  <si>
    <t xml:space="preserve">           印花税</t>
    <phoneticPr fontId="1" type="noConversion"/>
  </si>
  <si>
    <t xml:space="preserve">    个人所得税32%</t>
    <phoneticPr fontId="1" type="noConversion"/>
  </si>
  <si>
    <t>2020年崇义县一般公共预算收入决算情况表</t>
    <phoneticPr fontId="1" type="noConversion"/>
  </si>
  <si>
    <t>2019年决算数</t>
    <phoneticPr fontId="1" type="noConversion"/>
  </si>
  <si>
    <t>（一）税收收入</t>
    <phoneticPr fontId="10" type="noConversion"/>
  </si>
  <si>
    <t>1、工商各税</t>
    <phoneticPr fontId="1" type="noConversion"/>
  </si>
  <si>
    <t xml:space="preserve">    增值税45%</t>
    <phoneticPr fontId="1" type="noConversion"/>
  </si>
  <si>
    <t xml:space="preserve">      其中：地税代征增值税45%</t>
    <phoneticPr fontId="1" type="noConversion"/>
  </si>
  <si>
    <t xml:space="preserve">    改征增值税45%</t>
    <phoneticPr fontId="1" type="noConversion"/>
  </si>
  <si>
    <t>不可比</t>
    <phoneticPr fontId="1" type="noConversion"/>
  </si>
  <si>
    <t xml:space="preserve">    五种小税</t>
    <phoneticPr fontId="1" type="noConversion"/>
  </si>
  <si>
    <t xml:space="preserve">      其中：资源税</t>
    <phoneticPr fontId="1" type="noConversion"/>
  </si>
  <si>
    <t xml:space="preserve">           城镇土地使用税</t>
    <phoneticPr fontId="1" type="noConversion"/>
  </si>
  <si>
    <t xml:space="preserve">           土地增值税</t>
    <phoneticPr fontId="1" type="noConversion"/>
  </si>
  <si>
    <t xml:space="preserve">    城建税</t>
    <phoneticPr fontId="1" type="noConversion"/>
  </si>
  <si>
    <t xml:space="preserve">    车船使用税</t>
    <phoneticPr fontId="1" type="noConversion"/>
  </si>
  <si>
    <t xml:space="preserve">    环保税80%</t>
    <phoneticPr fontId="1" type="noConversion"/>
  </si>
  <si>
    <t>2、农业税收</t>
    <phoneticPr fontId="1" type="noConversion"/>
  </si>
  <si>
    <t xml:space="preserve">    耕地占用税</t>
    <phoneticPr fontId="1" type="noConversion"/>
  </si>
  <si>
    <t xml:space="preserve">    契税</t>
    <phoneticPr fontId="1" type="noConversion"/>
  </si>
  <si>
    <t>3、企业所得税32%</t>
    <phoneticPr fontId="1" type="noConversion"/>
  </si>
  <si>
    <t xml:space="preserve">  其中：国税征收企业所得税32%</t>
    <phoneticPr fontId="1" type="noConversion"/>
  </si>
  <si>
    <t xml:space="preserve">        地税征收企业所得税32%</t>
    <phoneticPr fontId="1" type="noConversion"/>
  </si>
  <si>
    <t>（二）非税收入</t>
    <phoneticPr fontId="10" type="noConversion"/>
  </si>
  <si>
    <t>4、罚没及规费收入</t>
    <phoneticPr fontId="1" type="noConversion"/>
  </si>
  <si>
    <t xml:space="preserve">  其中：罚没收入</t>
    <phoneticPr fontId="1" type="noConversion"/>
  </si>
  <si>
    <t xml:space="preserve">        行政性收费收入</t>
    <phoneticPr fontId="1" type="noConversion"/>
  </si>
  <si>
    <t>5、国有资产有偿使用收入</t>
    <phoneticPr fontId="1" type="noConversion"/>
  </si>
  <si>
    <t>6、专项收入</t>
    <phoneticPr fontId="1" type="noConversion"/>
  </si>
  <si>
    <t>7、政府住房基金收入</t>
    <phoneticPr fontId="1" type="noConversion"/>
  </si>
  <si>
    <t>一般公共预算收入合计</t>
    <phoneticPr fontId="1" type="noConversion"/>
  </si>
  <si>
    <t>增长4%</t>
    <phoneticPr fontId="1" type="noConversion"/>
  </si>
  <si>
    <t>（三）转移性收入</t>
    <phoneticPr fontId="10" type="noConversion"/>
  </si>
  <si>
    <t>其中：返还性收入</t>
    <phoneticPr fontId="1" type="noConversion"/>
  </si>
  <si>
    <t xml:space="preserve">      专项转移性支付收入</t>
    <phoneticPr fontId="1" type="noConversion"/>
  </si>
  <si>
    <t xml:space="preserve">      一般性转移支付收入</t>
    <phoneticPr fontId="1" type="noConversion"/>
  </si>
  <si>
    <t>（四）市县上解收入</t>
    <phoneticPr fontId="10" type="noConversion"/>
  </si>
  <si>
    <t>（五）债务转贷收入</t>
    <phoneticPr fontId="10" type="noConversion"/>
  </si>
  <si>
    <t>（六）上年结余收入</t>
    <phoneticPr fontId="10" type="noConversion"/>
  </si>
  <si>
    <t>（七）动用预算稳定调节资金</t>
    <phoneticPr fontId="10" type="noConversion"/>
  </si>
  <si>
    <t>净增</t>
    <phoneticPr fontId="1" type="noConversion"/>
  </si>
  <si>
    <t>（八）调入资金</t>
    <phoneticPr fontId="10" type="noConversion"/>
  </si>
  <si>
    <t>收  入  总  计</t>
    <phoneticPr fontId="10" type="noConversion"/>
  </si>
  <si>
    <t>收入项目</t>
    <phoneticPr fontId="1" type="noConversion"/>
  </si>
  <si>
    <t>2018年实际完成数</t>
    <phoneticPr fontId="1" type="noConversion"/>
  </si>
  <si>
    <t>2018年执行数</t>
    <phoneticPr fontId="1" type="noConversion"/>
  </si>
  <si>
    <t>2020年</t>
    <phoneticPr fontId="1" type="noConversion"/>
  </si>
  <si>
    <r>
      <rPr>
        <b/>
        <sz val="11"/>
        <rFont val="Times New Roman"/>
        <family val="1"/>
      </rPr>
      <t>2020</t>
    </r>
    <r>
      <rPr>
        <b/>
        <sz val="11"/>
        <rFont val="宋体"/>
        <family val="3"/>
        <charset val="134"/>
      </rPr>
      <t>年决算数比</t>
    </r>
    <r>
      <rPr>
        <b/>
        <sz val="11"/>
        <rFont val="Times New Roman"/>
        <family val="1"/>
      </rPr>
      <t>2019</t>
    </r>
    <r>
      <rPr>
        <b/>
        <sz val="11"/>
        <rFont val="宋体"/>
        <family val="3"/>
        <charset val="134"/>
      </rPr>
      <t>年决算数增减</t>
    </r>
    <r>
      <rPr>
        <b/>
        <sz val="12"/>
        <rFont val="Times New Roman"/>
        <family val="1"/>
      </rPr>
      <t>%</t>
    </r>
    <phoneticPr fontId="1" type="noConversion"/>
  </si>
  <si>
    <t>人代会批复预算数</t>
    <phoneticPr fontId="1" type="noConversion"/>
  </si>
  <si>
    <t>2020年决算数</t>
    <phoneticPr fontId="1" type="noConversion"/>
  </si>
  <si>
    <t>决算数占预算数%</t>
    <phoneticPr fontId="1" type="noConversion"/>
  </si>
</sst>
</file>

<file path=xl/styles.xml><?xml version="1.0" encoding="utf-8"?>
<styleSheet xmlns="http://schemas.openxmlformats.org/spreadsheetml/2006/main">
  <numFmts count="4">
    <numFmt numFmtId="176" formatCode="0_);[Red]\(0\)"/>
    <numFmt numFmtId="177" formatCode="0.0"/>
    <numFmt numFmtId="178" formatCode="0.00_);[Red]\(0.00\)"/>
    <numFmt numFmtId="179" formatCode="0.0_ "/>
  </numFmts>
  <fonts count="15">
    <font>
      <sz val="12"/>
      <name val="宋体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sz val="16"/>
      <name val="宋体"/>
      <family val="3"/>
      <charset val="134"/>
    </font>
    <font>
      <sz val="10"/>
      <name val="Times New Roman"/>
      <family val="1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0"/>
      <color rgb="FFFF0000"/>
      <name val="宋体"/>
      <family val="3"/>
      <charset val="134"/>
    </font>
    <font>
      <b/>
      <sz val="16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b/>
      <sz val="12"/>
      <name val="宋体"/>
      <family val="3"/>
      <charset val="134"/>
    </font>
    <font>
      <b/>
      <sz val="11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58">
    <xf numFmtId="0" fontId="0" fillId="0" borderId="0" xfId="0"/>
    <xf numFmtId="0" fontId="0" fillId="0" borderId="0" xfId="0" applyFont="1"/>
    <xf numFmtId="176" fontId="0" fillId="0" borderId="0" xfId="0" applyNumberFormat="1" applyFont="1" applyFill="1"/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Fill="1" applyBorder="1" applyAlignment="1"/>
    <xf numFmtId="176" fontId="5" fillId="0" borderId="0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1" fontId="6" fillId="0" borderId="2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176" fontId="0" fillId="0" borderId="0" xfId="0" applyNumberFormat="1" applyFont="1"/>
    <xf numFmtId="178" fontId="0" fillId="0" borderId="0" xfId="0" applyNumberFormat="1" applyFont="1" applyFill="1"/>
    <xf numFmtId="178" fontId="5" fillId="0" borderId="0" xfId="0" applyNumberFormat="1" applyFont="1" applyFill="1" applyBorder="1" applyAlignment="1">
      <alignment horizontal="right"/>
    </xf>
    <xf numFmtId="178" fontId="6" fillId="0" borderId="2" xfId="0" applyNumberFormat="1" applyFont="1" applyFill="1" applyBorder="1" applyAlignment="1">
      <alignment horizontal="center" vertical="center" wrapText="1"/>
    </xf>
    <xf numFmtId="178" fontId="0" fillId="0" borderId="0" xfId="0" applyNumberFormat="1" applyFont="1"/>
    <xf numFmtId="176" fontId="0" fillId="3" borderId="0" xfId="0" applyNumberFormat="1" applyFont="1" applyFill="1"/>
    <xf numFmtId="176" fontId="5" fillId="3" borderId="0" xfId="0" applyNumberFormat="1" applyFont="1" applyFill="1" applyBorder="1" applyAlignment="1">
      <alignment horizontal="right"/>
    </xf>
    <xf numFmtId="1" fontId="6" fillId="3" borderId="2" xfId="0" applyNumberFormat="1" applyFont="1" applyFill="1" applyBorder="1" applyAlignment="1">
      <alignment horizontal="center" vertical="center" wrapText="1"/>
    </xf>
    <xf numFmtId="176" fontId="5" fillId="3" borderId="2" xfId="0" applyNumberFormat="1" applyFont="1" applyFill="1" applyBorder="1" applyAlignment="1">
      <alignment horizontal="center" vertical="center"/>
    </xf>
    <xf numFmtId="1" fontId="5" fillId="3" borderId="2" xfId="0" applyNumberFormat="1" applyFont="1" applyFill="1" applyBorder="1" applyAlignment="1">
      <alignment horizontal="center" vertical="center"/>
    </xf>
    <xf numFmtId="1" fontId="6" fillId="3" borderId="2" xfId="0" applyNumberFormat="1" applyFont="1" applyFill="1" applyBorder="1" applyAlignment="1">
      <alignment horizontal="center" vertical="center"/>
    </xf>
    <xf numFmtId="176" fontId="7" fillId="3" borderId="2" xfId="0" applyNumberFormat="1" applyFont="1" applyFill="1" applyBorder="1" applyAlignment="1">
      <alignment horizontal="center" vertical="center"/>
    </xf>
    <xf numFmtId="0" fontId="6" fillId="0" borderId="2" xfId="1" applyFont="1" applyBorder="1" applyAlignment="1">
      <alignment horizontal="left" vertical="center" wrapText="1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3" borderId="2" xfId="0" applyFont="1" applyFill="1" applyBorder="1" applyAlignment="1">
      <alignment horizontal="center" vertical="center"/>
    </xf>
    <xf numFmtId="176" fontId="5" fillId="3" borderId="2" xfId="0" applyNumberFormat="1" applyFont="1" applyFill="1" applyBorder="1"/>
    <xf numFmtId="0" fontId="7" fillId="3" borderId="2" xfId="0" applyFont="1" applyFill="1" applyBorder="1" applyAlignment="1">
      <alignment horizontal="center" vertical="center"/>
    </xf>
    <xf numFmtId="0" fontId="6" fillId="0" borderId="0" xfId="0" applyFont="1"/>
    <xf numFmtId="0" fontId="6" fillId="0" borderId="2" xfId="0" applyFont="1" applyFill="1" applyBorder="1" applyAlignment="1">
      <alignment horizontal="left" vertical="center" wrapText="1"/>
    </xf>
    <xf numFmtId="1" fontId="6" fillId="0" borderId="2" xfId="1" applyNumberFormat="1" applyFont="1" applyFill="1" applyBorder="1" applyAlignment="1">
      <alignment horizontal="center" vertical="center" wrapText="1"/>
    </xf>
    <xf numFmtId="1" fontId="5" fillId="0" borderId="2" xfId="1" applyNumberFormat="1" applyFont="1" applyFill="1" applyBorder="1" applyAlignment="1">
      <alignment horizontal="center" vertical="center" wrapText="1"/>
    </xf>
    <xf numFmtId="179" fontId="5" fillId="0" borderId="2" xfId="1" applyNumberFormat="1" applyFont="1" applyFill="1" applyBorder="1" applyAlignment="1">
      <alignment horizontal="center" vertical="center" wrapText="1"/>
    </xf>
    <xf numFmtId="179" fontId="5" fillId="0" borderId="2" xfId="1" applyNumberFormat="1" applyFont="1" applyBorder="1" applyAlignment="1">
      <alignment horizontal="center" vertical="center" wrapText="1"/>
    </xf>
    <xf numFmtId="179" fontId="6" fillId="0" borderId="2" xfId="1" applyNumberFormat="1" applyFont="1" applyFill="1" applyBorder="1" applyAlignment="1">
      <alignment horizontal="center" vertical="center" wrapText="1"/>
    </xf>
    <xf numFmtId="179" fontId="6" fillId="0" borderId="2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1" fillId="0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178" fontId="11" fillId="2" borderId="2" xfId="0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45"/>
  <sheetViews>
    <sheetView tabSelected="1" workbookViewId="0">
      <selection activeCell="S8" sqref="S8"/>
    </sheetView>
  </sheetViews>
  <sheetFormatPr defaultRowHeight="14.25"/>
  <cols>
    <col min="1" max="1" width="26.125" style="1" customWidth="1"/>
    <col min="2" max="2" width="16.625" style="16" hidden="1" customWidth="1"/>
    <col min="3" max="3" width="15.625" style="16" hidden="1" customWidth="1"/>
    <col min="4" max="6" width="15.625" style="21" customWidth="1"/>
    <col min="7" max="7" width="15.625" style="20" customWidth="1"/>
    <col min="8" max="8" width="17" style="16" customWidth="1"/>
    <col min="9" max="9" width="0" style="3" hidden="1" customWidth="1"/>
    <col min="10" max="11" width="10.375" style="3" hidden="1" customWidth="1"/>
    <col min="12" max="12" width="12" style="3" hidden="1" customWidth="1"/>
    <col min="13" max="15" width="0" style="3" hidden="1" customWidth="1"/>
    <col min="16" max="16" width="7.375" style="3" customWidth="1"/>
    <col min="17" max="18" width="9" style="3" hidden="1" customWidth="1"/>
    <col min="19" max="16384" width="9" style="1"/>
  </cols>
  <sheetData>
    <row r="1" spans="1:18" ht="14.25" customHeight="1">
      <c r="B1" s="2"/>
      <c r="C1" s="2"/>
      <c r="G1" s="17"/>
      <c r="H1" s="2"/>
    </row>
    <row r="2" spans="1:18" s="5" customFormat="1" ht="21.75" customHeight="1">
      <c r="A2" s="45" t="s">
        <v>5</v>
      </c>
      <c r="B2" s="46"/>
      <c r="C2" s="46"/>
      <c r="D2" s="46"/>
      <c r="E2" s="46"/>
      <c r="F2" s="46"/>
      <c r="G2" s="46"/>
      <c r="H2" s="46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13.5" customHeight="1">
      <c r="A3" s="6"/>
      <c r="B3" s="7"/>
      <c r="C3" s="7"/>
      <c r="D3" s="22"/>
      <c r="E3" s="22"/>
      <c r="F3" s="22"/>
      <c r="G3" s="18"/>
      <c r="H3" s="8" t="s">
        <v>0</v>
      </c>
    </row>
    <row r="4" spans="1:18" ht="15.75" customHeight="1">
      <c r="A4" s="47" t="s">
        <v>46</v>
      </c>
      <c r="B4" s="48" t="s">
        <v>47</v>
      </c>
      <c r="C4" s="48" t="s">
        <v>48</v>
      </c>
      <c r="D4" s="49" t="s">
        <v>6</v>
      </c>
      <c r="E4" s="50" t="s">
        <v>49</v>
      </c>
      <c r="F4" s="51"/>
      <c r="G4" s="52"/>
      <c r="H4" s="53" t="s">
        <v>50</v>
      </c>
    </row>
    <row r="5" spans="1:18" ht="40.5" customHeight="1">
      <c r="A5" s="47"/>
      <c r="B5" s="48"/>
      <c r="C5" s="48"/>
      <c r="D5" s="49"/>
      <c r="E5" s="54" t="s">
        <v>51</v>
      </c>
      <c r="F5" s="55" t="s">
        <v>52</v>
      </c>
      <c r="G5" s="56" t="s">
        <v>53</v>
      </c>
      <c r="H5" s="57"/>
    </row>
    <row r="6" spans="1:18" s="31" customFormat="1" ht="18" customHeight="1">
      <c r="A6" s="28" t="s">
        <v>7</v>
      </c>
      <c r="B6" s="9">
        <f>B7+B22+B25</f>
        <v>61334.489999999991</v>
      </c>
      <c r="C6" s="9">
        <f>C7+C22+C25+1</f>
        <v>61335.239999999991</v>
      </c>
      <c r="D6" s="23">
        <f>D7+D22+D25</f>
        <v>70220</v>
      </c>
      <c r="E6" s="23">
        <f>E7+E22+E25</f>
        <v>74777</v>
      </c>
      <c r="F6" s="23">
        <f>F7+F22+F25</f>
        <v>54174</v>
      </c>
      <c r="G6" s="19">
        <f>SUM(F6/E6*100)</f>
        <v>72.447410299958548</v>
      </c>
      <c r="H6" s="10">
        <f t="shared" ref="H6:H12" si="0">SUM((F6-D6)/D6*100)</f>
        <v>-22.851039589860438</v>
      </c>
      <c r="I6" s="29">
        <f>E6-D6</f>
        <v>4557</v>
      </c>
      <c r="J6" s="30"/>
      <c r="K6" s="30"/>
      <c r="L6" s="30"/>
      <c r="M6" s="30"/>
      <c r="N6" s="30"/>
      <c r="O6" s="30"/>
      <c r="P6" s="30"/>
      <c r="Q6" s="30"/>
      <c r="R6" s="30"/>
    </row>
    <row r="7" spans="1:18" s="31" customFormat="1" ht="18" customHeight="1">
      <c r="A7" s="11" t="s">
        <v>8</v>
      </c>
      <c r="B7" s="12">
        <f>B8+B10+B11+B12+B18+B19+B20+B21</f>
        <v>51017.929999999993</v>
      </c>
      <c r="C7" s="12">
        <f>C8+C10+C11+C12+C18+C19+C20+C21</f>
        <v>51018.679999999993</v>
      </c>
      <c r="D7" s="24">
        <f>D8+D10+D11+D12+D18+D19+D20+D21</f>
        <v>54830</v>
      </c>
      <c r="E7" s="24">
        <f>E8+E10+E11+E12+E18+E19+E20+E21</f>
        <v>58565</v>
      </c>
      <c r="F7" s="24">
        <f>F8+F10+F11+F12+F18+F19+F20+F21</f>
        <v>39421</v>
      </c>
      <c r="G7" s="19">
        <f t="shared" ref="G7:G35" si="1">SUM(F7/E7*100)</f>
        <v>67.311534192777259</v>
      </c>
      <c r="H7" s="10">
        <f t="shared" si="0"/>
        <v>-28.103228159766552</v>
      </c>
      <c r="I7" s="29">
        <f t="shared" ref="I7:I35" si="2">E7-D7</f>
        <v>3735</v>
      </c>
      <c r="J7" s="30"/>
      <c r="K7" s="30"/>
      <c r="L7" s="30"/>
      <c r="M7" s="30"/>
      <c r="N7" s="30"/>
      <c r="O7" s="30"/>
      <c r="P7" s="30"/>
      <c r="Q7" s="30"/>
      <c r="R7" s="30"/>
    </row>
    <row r="8" spans="1:18" s="31" customFormat="1" ht="18" customHeight="1">
      <c r="A8" s="11" t="s">
        <v>9</v>
      </c>
      <c r="B8" s="12">
        <v>18549.87</v>
      </c>
      <c r="C8" s="12">
        <v>18549.87</v>
      </c>
      <c r="D8" s="24">
        <v>24040</v>
      </c>
      <c r="E8" s="24">
        <v>26214</v>
      </c>
      <c r="F8" s="32">
        <v>24431</v>
      </c>
      <c r="G8" s="19">
        <f t="shared" si="1"/>
        <v>93.198290989547573</v>
      </c>
      <c r="H8" s="10">
        <f t="shared" si="0"/>
        <v>1.6264559068219633</v>
      </c>
      <c r="I8" s="29">
        <f t="shared" si="2"/>
        <v>2174</v>
      </c>
      <c r="J8" s="30"/>
      <c r="K8" s="30"/>
      <c r="L8" s="30"/>
      <c r="M8" s="30"/>
      <c r="N8" s="30"/>
      <c r="O8" s="30"/>
      <c r="P8" s="30"/>
      <c r="Q8" s="30"/>
      <c r="R8" s="30"/>
    </row>
    <row r="9" spans="1:18" s="31" customFormat="1" ht="15" hidden="1" customHeight="1">
      <c r="A9" s="11" t="s">
        <v>10</v>
      </c>
      <c r="B9" s="12">
        <v>1143.82</v>
      </c>
      <c r="C9" s="12">
        <v>1143.82</v>
      </c>
      <c r="D9" s="24">
        <v>0</v>
      </c>
      <c r="E9" s="24">
        <v>1200</v>
      </c>
      <c r="F9" s="32">
        <v>0</v>
      </c>
      <c r="G9" s="19">
        <f t="shared" si="1"/>
        <v>0</v>
      </c>
      <c r="H9" s="10" t="e">
        <f t="shared" si="0"/>
        <v>#DIV/0!</v>
      </c>
      <c r="I9" s="29">
        <f t="shared" si="2"/>
        <v>1200</v>
      </c>
      <c r="J9" s="30"/>
      <c r="K9" s="30"/>
      <c r="L9" s="30"/>
      <c r="M9" s="30"/>
      <c r="N9" s="30"/>
      <c r="O9" s="30"/>
      <c r="P9" s="30"/>
      <c r="Q9" s="30"/>
      <c r="R9" s="30"/>
    </row>
    <row r="10" spans="1:18" s="31" customFormat="1" ht="15" hidden="1" customHeight="1">
      <c r="A10" s="11" t="s">
        <v>11</v>
      </c>
      <c r="B10" s="12">
        <v>6408.75</v>
      </c>
      <c r="C10" s="12">
        <v>6408.75</v>
      </c>
      <c r="D10" s="24"/>
      <c r="E10" s="24">
        <v>0</v>
      </c>
      <c r="F10" s="33"/>
      <c r="G10" s="19" t="e">
        <f t="shared" si="1"/>
        <v>#DIV/0!</v>
      </c>
      <c r="H10" s="10" t="e">
        <f t="shared" si="0"/>
        <v>#DIV/0!</v>
      </c>
      <c r="I10" s="29">
        <f t="shared" si="2"/>
        <v>0</v>
      </c>
      <c r="J10" s="30"/>
      <c r="K10" s="30"/>
      <c r="L10" s="30"/>
      <c r="M10" s="30"/>
      <c r="N10" s="30"/>
      <c r="O10" s="30"/>
      <c r="P10" s="30"/>
      <c r="Q10" s="30"/>
      <c r="R10" s="30"/>
    </row>
    <row r="11" spans="1:18" s="31" customFormat="1" ht="15" hidden="1" customHeight="1">
      <c r="A11" s="11" t="s">
        <v>1</v>
      </c>
      <c r="B11" s="12">
        <v>3.25</v>
      </c>
      <c r="C11" s="12">
        <v>4</v>
      </c>
      <c r="D11" s="24"/>
      <c r="E11" s="27"/>
      <c r="F11" s="34"/>
      <c r="G11" s="19" t="s">
        <v>12</v>
      </c>
      <c r="H11" s="10" t="e">
        <f t="shared" si="0"/>
        <v>#DIV/0!</v>
      </c>
      <c r="I11" s="29">
        <f t="shared" si="2"/>
        <v>0</v>
      </c>
      <c r="J11" s="30"/>
      <c r="K11" s="30"/>
      <c r="L11" s="30"/>
      <c r="M11" s="30"/>
      <c r="N11" s="30"/>
      <c r="O11" s="30"/>
      <c r="P11" s="30"/>
      <c r="Q11" s="30"/>
      <c r="R11" s="30"/>
    </row>
    <row r="12" spans="1:18" s="31" customFormat="1" ht="42.75" customHeight="1">
      <c r="A12" s="11" t="s">
        <v>13</v>
      </c>
      <c r="B12" s="12">
        <f>B13+B14+B15+B16+B17</f>
        <v>19695.03</v>
      </c>
      <c r="C12" s="12">
        <f>C13+C14+C15+C16+C17</f>
        <v>19695.03</v>
      </c>
      <c r="D12" s="24">
        <v>25289</v>
      </c>
      <c r="E12" s="24">
        <v>26522</v>
      </c>
      <c r="F12" s="32">
        <v>8586</v>
      </c>
      <c r="G12" s="19">
        <f t="shared" si="1"/>
        <v>32.373124198778378</v>
      </c>
      <c r="H12" s="10">
        <f t="shared" si="0"/>
        <v>-66.048479576100277</v>
      </c>
      <c r="I12" s="29">
        <f t="shared" si="2"/>
        <v>1233</v>
      </c>
      <c r="J12" s="30"/>
      <c r="K12" s="30"/>
      <c r="L12" s="30"/>
      <c r="M12" s="30"/>
      <c r="N12" s="30"/>
      <c r="O12" s="30"/>
      <c r="P12" s="30"/>
      <c r="Q12" s="30"/>
      <c r="R12" s="30"/>
    </row>
    <row r="13" spans="1:18" s="31" customFormat="1" ht="15" hidden="1" customHeight="1">
      <c r="A13" s="11" t="s">
        <v>14</v>
      </c>
      <c r="B13" s="12">
        <v>11272.98</v>
      </c>
      <c r="C13" s="12">
        <v>11272.98</v>
      </c>
      <c r="D13" s="24">
        <v>13201</v>
      </c>
      <c r="E13" s="24">
        <v>15000</v>
      </c>
      <c r="F13" s="32">
        <v>13201</v>
      </c>
      <c r="G13" s="19">
        <f t="shared" si="1"/>
        <v>88.006666666666661</v>
      </c>
      <c r="H13" s="10">
        <f t="shared" ref="H13:H23" si="3">SUM((F13-D13)/D13*100)</f>
        <v>0</v>
      </c>
      <c r="I13" s="29">
        <f t="shared" si="2"/>
        <v>1799</v>
      </c>
      <c r="J13" s="30"/>
      <c r="K13" s="30"/>
      <c r="L13" s="30"/>
      <c r="M13" s="30"/>
      <c r="N13" s="30"/>
      <c r="O13" s="30"/>
      <c r="P13" s="30"/>
      <c r="Q13" s="30"/>
      <c r="R13" s="30"/>
    </row>
    <row r="14" spans="1:18" s="31" customFormat="1" ht="15" hidden="1" customHeight="1">
      <c r="A14" s="11" t="s">
        <v>2</v>
      </c>
      <c r="B14" s="12">
        <v>988.82</v>
      </c>
      <c r="C14" s="12">
        <v>988.82</v>
      </c>
      <c r="D14" s="24">
        <v>1017</v>
      </c>
      <c r="E14" s="24">
        <v>1200</v>
      </c>
      <c r="F14" s="32">
        <v>1017</v>
      </c>
      <c r="G14" s="19">
        <f t="shared" si="1"/>
        <v>84.75</v>
      </c>
      <c r="H14" s="10">
        <f t="shared" si="3"/>
        <v>0</v>
      </c>
      <c r="I14" s="29">
        <f t="shared" si="2"/>
        <v>183</v>
      </c>
      <c r="J14" s="30"/>
      <c r="K14" s="30"/>
      <c r="L14" s="30"/>
      <c r="M14" s="30"/>
      <c r="N14" s="30"/>
      <c r="O14" s="30"/>
      <c r="P14" s="30"/>
      <c r="Q14" s="30"/>
      <c r="R14" s="30"/>
    </row>
    <row r="15" spans="1:18" s="31" customFormat="1" ht="15" hidden="1" customHeight="1">
      <c r="A15" s="11" t="s">
        <v>3</v>
      </c>
      <c r="B15" s="12">
        <v>789.87</v>
      </c>
      <c r="C15" s="12">
        <v>789.87</v>
      </c>
      <c r="D15" s="24">
        <v>636</v>
      </c>
      <c r="E15" s="24">
        <v>850</v>
      </c>
      <c r="F15" s="32">
        <v>636</v>
      </c>
      <c r="G15" s="19">
        <f t="shared" si="1"/>
        <v>74.82352941176471</v>
      </c>
      <c r="H15" s="10">
        <f t="shared" si="3"/>
        <v>0</v>
      </c>
      <c r="I15" s="29">
        <f t="shared" si="2"/>
        <v>214</v>
      </c>
      <c r="J15" s="30"/>
      <c r="K15" s="30"/>
      <c r="L15" s="30"/>
      <c r="M15" s="30"/>
      <c r="N15" s="30"/>
      <c r="O15" s="30"/>
      <c r="P15" s="30"/>
      <c r="Q15" s="30"/>
      <c r="R15" s="30"/>
    </row>
    <row r="16" spans="1:18" s="31" customFormat="1" ht="15" hidden="1" customHeight="1">
      <c r="A16" s="11" t="s">
        <v>15</v>
      </c>
      <c r="B16" s="12">
        <v>989.51</v>
      </c>
      <c r="C16" s="12">
        <v>989.51</v>
      </c>
      <c r="D16" s="24">
        <v>1075</v>
      </c>
      <c r="E16" s="24">
        <v>1200</v>
      </c>
      <c r="F16" s="32">
        <v>1075</v>
      </c>
      <c r="G16" s="19">
        <f t="shared" si="1"/>
        <v>89.583333333333343</v>
      </c>
      <c r="H16" s="10">
        <f t="shared" si="3"/>
        <v>0</v>
      </c>
      <c r="I16" s="29">
        <f t="shared" si="2"/>
        <v>125</v>
      </c>
      <c r="J16" s="30"/>
      <c r="K16" s="30"/>
      <c r="L16" s="30"/>
      <c r="M16" s="30"/>
      <c r="N16" s="30"/>
      <c r="O16" s="30"/>
      <c r="P16" s="30"/>
      <c r="Q16" s="30"/>
      <c r="R16" s="30"/>
    </row>
    <row r="17" spans="1:24" s="31" customFormat="1" ht="15" hidden="1" customHeight="1">
      <c r="A17" s="11" t="s">
        <v>16</v>
      </c>
      <c r="B17" s="12">
        <v>5653.85</v>
      </c>
      <c r="C17" s="12">
        <v>5653.85</v>
      </c>
      <c r="D17" s="24">
        <v>9360</v>
      </c>
      <c r="E17" s="24">
        <v>6000</v>
      </c>
      <c r="F17" s="32">
        <v>9360</v>
      </c>
      <c r="G17" s="19">
        <f t="shared" si="1"/>
        <v>156</v>
      </c>
      <c r="H17" s="10">
        <f t="shared" si="3"/>
        <v>0</v>
      </c>
      <c r="I17" s="29">
        <f t="shared" si="2"/>
        <v>-3360</v>
      </c>
      <c r="J17" s="30"/>
      <c r="K17" s="30"/>
      <c r="L17" s="30"/>
      <c r="M17" s="30"/>
      <c r="N17" s="30"/>
      <c r="O17" s="30"/>
      <c r="P17" s="30"/>
      <c r="Q17" s="30"/>
      <c r="R17" s="30"/>
    </row>
    <row r="18" spans="1:24" s="31" customFormat="1" ht="18" customHeight="1">
      <c r="A18" s="11" t="s">
        <v>4</v>
      </c>
      <c r="B18" s="12">
        <v>1950.1</v>
      </c>
      <c r="C18" s="12">
        <v>1950.1</v>
      </c>
      <c r="D18" s="24">
        <v>749</v>
      </c>
      <c r="E18" s="24">
        <v>780</v>
      </c>
      <c r="F18" s="32">
        <v>1483</v>
      </c>
      <c r="G18" s="19">
        <f t="shared" si="1"/>
        <v>190.12820512820511</v>
      </c>
      <c r="H18" s="10">
        <f t="shared" si="3"/>
        <v>97.9973297730307</v>
      </c>
      <c r="I18" s="29">
        <f t="shared" si="2"/>
        <v>31</v>
      </c>
      <c r="J18" s="30"/>
      <c r="K18" s="30"/>
      <c r="L18" s="30"/>
      <c r="M18" s="30"/>
      <c r="N18" s="30"/>
      <c r="O18" s="30"/>
      <c r="P18" s="30"/>
      <c r="Q18" s="30"/>
      <c r="R18" s="30"/>
    </row>
    <row r="19" spans="1:24" s="31" customFormat="1" ht="18" customHeight="1">
      <c r="A19" s="11" t="s">
        <v>17</v>
      </c>
      <c r="B19" s="12">
        <v>2673</v>
      </c>
      <c r="C19" s="12">
        <v>2673</v>
      </c>
      <c r="D19" s="24">
        <v>2821</v>
      </c>
      <c r="E19" s="24">
        <v>3000</v>
      </c>
      <c r="F19" s="32">
        <v>2721</v>
      </c>
      <c r="G19" s="19">
        <f t="shared" si="1"/>
        <v>90.7</v>
      </c>
      <c r="H19" s="10">
        <f t="shared" si="3"/>
        <v>-3.5448422545196743</v>
      </c>
      <c r="I19" s="29">
        <f t="shared" si="2"/>
        <v>179</v>
      </c>
      <c r="J19" s="30"/>
      <c r="K19" s="30"/>
      <c r="L19" s="30"/>
      <c r="M19" s="30"/>
      <c r="N19" s="30"/>
      <c r="O19" s="30"/>
      <c r="P19" s="30"/>
      <c r="Q19" s="30"/>
      <c r="R19" s="30"/>
    </row>
    <row r="20" spans="1:24" s="31" customFormat="1" ht="18" customHeight="1">
      <c r="A20" s="11" t="s">
        <v>18</v>
      </c>
      <c r="B20" s="12">
        <v>1692.36</v>
      </c>
      <c r="C20" s="12">
        <v>1692.36</v>
      </c>
      <c r="D20" s="24">
        <v>1888</v>
      </c>
      <c r="E20" s="24">
        <v>2000</v>
      </c>
      <c r="F20" s="32">
        <v>2126</v>
      </c>
      <c r="G20" s="19">
        <f t="shared" si="1"/>
        <v>106.3</v>
      </c>
      <c r="H20" s="10">
        <f t="shared" si="3"/>
        <v>12.60593220338983</v>
      </c>
      <c r="I20" s="29">
        <f t="shared" si="2"/>
        <v>112</v>
      </c>
      <c r="J20" s="30"/>
      <c r="K20" s="30"/>
      <c r="L20" s="30"/>
      <c r="M20" s="30"/>
      <c r="N20" s="30"/>
      <c r="O20" s="30"/>
      <c r="P20" s="30"/>
      <c r="Q20" s="30"/>
      <c r="R20" s="30"/>
    </row>
    <row r="21" spans="1:24" s="31" customFormat="1" ht="26.25" customHeight="1">
      <c r="A21" s="11" t="s">
        <v>19</v>
      </c>
      <c r="B21" s="12">
        <v>45.57</v>
      </c>
      <c r="C21" s="12">
        <v>45.57</v>
      </c>
      <c r="D21" s="24">
        <v>43</v>
      </c>
      <c r="E21" s="24">
        <v>49</v>
      </c>
      <c r="F21" s="32">
        <v>74</v>
      </c>
      <c r="G21" s="19">
        <f t="shared" si="1"/>
        <v>151.0204081632653</v>
      </c>
      <c r="H21" s="10">
        <f t="shared" si="3"/>
        <v>72.093023255813947</v>
      </c>
      <c r="I21" s="29">
        <f t="shared" si="2"/>
        <v>6</v>
      </c>
      <c r="J21" s="30"/>
      <c r="K21" s="30"/>
      <c r="L21" s="30"/>
      <c r="M21" s="30"/>
      <c r="N21" s="30"/>
      <c r="O21" s="30"/>
      <c r="P21" s="30"/>
      <c r="Q21" s="30"/>
      <c r="R21" s="30"/>
    </row>
    <row r="22" spans="1:24" s="31" customFormat="1" ht="18" customHeight="1">
      <c r="A22" s="11" t="s">
        <v>20</v>
      </c>
      <c r="B22" s="13">
        <f>B23+B24</f>
        <v>6339.74</v>
      </c>
      <c r="C22" s="13">
        <f>C23+C24</f>
        <v>6339.74</v>
      </c>
      <c r="D22" s="25">
        <f>D23+D24</f>
        <v>11419</v>
      </c>
      <c r="E22" s="25">
        <f>E23+E24</f>
        <v>11992</v>
      </c>
      <c r="F22" s="25">
        <f>F23+F24</f>
        <v>11605</v>
      </c>
      <c r="G22" s="19">
        <f t="shared" si="1"/>
        <v>96.772848565710476</v>
      </c>
      <c r="H22" s="10">
        <f t="shared" si="3"/>
        <v>1.6288641737455118</v>
      </c>
      <c r="I22" s="29">
        <f t="shared" si="2"/>
        <v>573</v>
      </c>
      <c r="J22" s="30"/>
      <c r="K22" s="30"/>
      <c r="L22" s="30"/>
      <c r="M22" s="30"/>
      <c r="N22" s="30"/>
      <c r="O22" s="30"/>
      <c r="P22" s="30"/>
      <c r="Q22" s="30"/>
      <c r="R22" s="30"/>
    </row>
    <row r="23" spans="1:24" s="31" customFormat="1" ht="18" customHeight="1">
      <c r="A23" s="11" t="s">
        <v>21</v>
      </c>
      <c r="B23" s="12">
        <v>1801.04</v>
      </c>
      <c r="C23" s="12">
        <v>1801.04</v>
      </c>
      <c r="D23" s="24">
        <v>6688</v>
      </c>
      <c r="E23" s="24">
        <v>6992</v>
      </c>
      <c r="F23" s="32">
        <v>2683</v>
      </c>
      <c r="G23" s="19">
        <f t="shared" si="1"/>
        <v>38.372425629290618</v>
      </c>
      <c r="H23" s="10">
        <f t="shared" si="3"/>
        <v>-59.883373205741627</v>
      </c>
      <c r="I23" s="29">
        <f t="shared" si="2"/>
        <v>304</v>
      </c>
      <c r="J23" s="30"/>
      <c r="K23" s="30"/>
      <c r="L23" s="30"/>
      <c r="M23" s="30"/>
      <c r="N23" s="30"/>
      <c r="O23" s="30"/>
      <c r="P23" s="30"/>
      <c r="Q23" s="30"/>
      <c r="R23" s="30"/>
    </row>
    <row r="24" spans="1:24" s="31" customFormat="1" ht="18" customHeight="1">
      <c r="A24" s="11" t="s">
        <v>22</v>
      </c>
      <c r="B24" s="12">
        <v>4538.7</v>
      </c>
      <c r="C24" s="12">
        <v>4538.7</v>
      </c>
      <c r="D24" s="24">
        <v>4731</v>
      </c>
      <c r="E24" s="24">
        <v>5000</v>
      </c>
      <c r="F24" s="32">
        <v>8922</v>
      </c>
      <c r="G24" s="19">
        <f t="shared" si="1"/>
        <v>178.44</v>
      </c>
      <c r="H24" s="10">
        <f t="shared" ref="H24:H35" si="4">SUM((F24-D24)/D24*100)</f>
        <v>88.585922637920106</v>
      </c>
      <c r="I24" s="29">
        <f t="shared" si="2"/>
        <v>269</v>
      </c>
      <c r="J24" s="30"/>
      <c r="K24" s="30"/>
      <c r="L24" s="30"/>
      <c r="M24" s="30"/>
      <c r="N24" s="30"/>
      <c r="O24" s="30"/>
      <c r="P24" s="30"/>
      <c r="Q24" s="30"/>
      <c r="R24" s="30"/>
    </row>
    <row r="25" spans="1:24" s="31" customFormat="1" ht="18" customHeight="1">
      <c r="A25" s="11" t="s">
        <v>23</v>
      </c>
      <c r="B25" s="13">
        <f>B26+B27</f>
        <v>3976.82</v>
      </c>
      <c r="C25" s="13">
        <f>C26+C27-1</f>
        <v>3975.82</v>
      </c>
      <c r="D25" s="25">
        <v>3971</v>
      </c>
      <c r="E25" s="25">
        <v>4220</v>
      </c>
      <c r="F25" s="25">
        <v>3148</v>
      </c>
      <c r="G25" s="19">
        <f t="shared" si="1"/>
        <v>74.597156398104275</v>
      </c>
      <c r="H25" s="10">
        <f t="shared" si="4"/>
        <v>-20.725258121380005</v>
      </c>
      <c r="I25" s="29">
        <f t="shared" si="2"/>
        <v>249</v>
      </c>
      <c r="J25" s="30"/>
      <c r="K25" s="30"/>
      <c r="L25" s="30"/>
      <c r="M25" s="30"/>
      <c r="N25" s="30"/>
      <c r="O25" s="30"/>
      <c r="P25" s="30"/>
      <c r="Q25" s="30"/>
      <c r="R25" s="30"/>
    </row>
    <row r="26" spans="1:24" s="31" customFormat="1" ht="15" hidden="1" customHeight="1">
      <c r="A26" s="11" t="s">
        <v>24</v>
      </c>
      <c r="B26" s="12">
        <v>1669.71</v>
      </c>
      <c r="C26" s="12">
        <v>1669.71</v>
      </c>
      <c r="D26" s="24">
        <v>1669.71</v>
      </c>
      <c r="E26" s="24">
        <v>1845</v>
      </c>
      <c r="F26" s="24"/>
      <c r="G26" s="19">
        <f t="shared" si="1"/>
        <v>0</v>
      </c>
      <c r="H26" s="10">
        <f t="shared" si="4"/>
        <v>-100</v>
      </c>
      <c r="I26" s="29">
        <f t="shared" si="2"/>
        <v>175.28999999999996</v>
      </c>
      <c r="J26" s="30"/>
      <c r="K26" s="30"/>
      <c r="L26" s="30"/>
      <c r="M26" s="30"/>
      <c r="N26" s="30"/>
      <c r="O26" s="30"/>
      <c r="P26" s="30"/>
      <c r="Q26" s="30"/>
      <c r="R26" s="30"/>
    </row>
    <row r="27" spans="1:24" s="31" customFormat="1" ht="15" hidden="1" customHeight="1">
      <c r="A27" s="11" t="s">
        <v>25</v>
      </c>
      <c r="B27" s="12">
        <v>2307.11</v>
      </c>
      <c r="C27" s="12">
        <v>2307.11</v>
      </c>
      <c r="D27" s="24">
        <v>2307.11</v>
      </c>
      <c r="E27" s="24">
        <v>2500</v>
      </c>
      <c r="F27" s="24"/>
      <c r="G27" s="19">
        <f t="shared" si="1"/>
        <v>0</v>
      </c>
      <c r="H27" s="10">
        <f t="shared" si="4"/>
        <v>-100</v>
      </c>
      <c r="I27" s="29">
        <f t="shared" si="2"/>
        <v>192.88999999999987</v>
      </c>
      <c r="J27" s="30"/>
      <c r="K27" s="30"/>
      <c r="L27" s="30"/>
      <c r="M27" s="30"/>
      <c r="N27" s="30"/>
      <c r="O27" s="30"/>
      <c r="P27" s="30"/>
      <c r="Q27" s="30"/>
      <c r="R27" s="30"/>
    </row>
    <row r="28" spans="1:24" s="35" customFormat="1" ht="18" customHeight="1">
      <c r="A28" s="28" t="s">
        <v>26</v>
      </c>
      <c r="B28" s="14">
        <f>B29+B32+B34</f>
        <v>27130.86</v>
      </c>
      <c r="C28" s="14">
        <f>C29+C32+C34+C33</f>
        <v>27131.86</v>
      </c>
      <c r="D28" s="26">
        <f>D29+D32+D34+D33</f>
        <v>24598</v>
      </c>
      <c r="E28" s="26">
        <f>E29+E32+E34+E33</f>
        <v>24800</v>
      </c>
      <c r="F28" s="26">
        <f>F29+F32+F34+F33</f>
        <v>39491</v>
      </c>
      <c r="G28" s="19">
        <f t="shared" si="1"/>
        <v>159.23790322580643</v>
      </c>
      <c r="H28" s="10">
        <f t="shared" si="4"/>
        <v>60.545572810797623</v>
      </c>
      <c r="I28" s="29">
        <f t="shared" si="2"/>
        <v>202</v>
      </c>
      <c r="J28" s="30"/>
      <c r="K28" s="30"/>
      <c r="L28" s="30"/>
      <c r="M28" s="30"/>
      <c r="N28" s="30"/>
      <c r="O28" s="30"/>
      <c r="P28" s="30"/>
      <c r="Q28" s="30"/>
      <c r="R28" s="30"/>
      <c r="S28" s="31"/>
      <c r="T28" s="31"/>
      <c r="U28" s="31"/>
      <c r="V28" s="31"/>
      <c r="W28" s="31"/>
      <c r="X28" s="31"/>
    </row>
    <row r="29" spans="1:24" s="31" customFormat="1" ht="18" customHeight="1">
      <c r="A29" s="11" t="s">
        <v>27</v>
      </c>
      <c r="B29" s="13">
        <f>B30+B31</f>
        <v>23705.59</v>
      </c>
      <c r="C29" s="13">
        <f>C30+C31</f>
        <v>23706.59</v>
      </c>
      <c r="D29" s="25">
        <f>D30+D31</f>
        <v>12753</v>
      </c>
      <c r="E29" s="25">
        <f>E30+E31</f>
        <v>12830</v>
      </c>
      <c r="F29" s="25">
        <f>F30+F31</f>
        <v>13877</v>
      </c>
      <c r="G29" s="19">
        <f t="shared" si="1"/>
        <v>108.16056118472331</v>
      </c>
      <c r="H29" s="10">
        <f t="shared" si="4"/>
        <v>8.8136124833372538</v>
      </c>
      <c r="I29" s="29">
        <f t="shared" si="2"/>
        <v>77</v>
      </c>
      <c r="J29" s="30"/>
      <c r="K29" s="30"/>
      <c r="L29" s="30"/>
      <c r="M29" s="30"/>
      <c r="N29" s="30"/>
      <c r="O29" s="30"/>
      <c r="P29" s="30"/>
      <c r="Q29" s="30"/>
      <c r="R29" s="30"/>
    </row>
    <row r="30" spans="1:24" s="31" customFormat="1" ht="18" customHeight="1">
      <c r="A30" s="15" t="s">
        <v>28</v>
      </c>
      <c r="B30" s="12">
        <v>2737.14</v>
      </c>
      <c r="C30" s="12">
        <v>2737.14</v>
      </c>
      <c r="D30" s="24">
        <v>1986</v>
      </c>
      <c r="E30" s="24">
        <v>2000</v>
      </c>
      <c r="F30" s="24">
        <v>8238</v>
      </c>
      <c r="G30" s="19">
        <f t="shared" si="1"/>
        <v>411.9</v>
      </c>
      <c r="H30" s="10">
        <f t="shared" si="4"/>
        <v>314.80362537764353</v>
      </c>
      <c r="I30" s="29">
        <f t="shared" si="2"/>
        <v>14</v>
      </c>
      <c r="J30" s="30"/>
      <c r="K30" s="30"/>
      <c r="L30" s="30"/>
      <c r="M30" s="30"/>
      <c r="N30" s="30"/>
      <c r="O30" s="30"/>
      <c r="P30" s="30"/>
      <c r="Q30" s="30"/>
      <c r="R30" s="30"/>
    </row>
    <row r="31" spans="1:24" s="31" customFormat="1" ht="18" customHeight="1">
      <c r="A31" s="11" t="s">
        <v>29</v>
      </c>
      <c r="B31" s="12">
        <v>20968.45</v>
      </c>
      <c r="C31" s="12">
        <f>20968.45+1</f>
        <v>20969.45</v>
      </c>
      <c r="D31" s="24">
        <v>10767</v>
      </c>
      <c r="E31" s="24">
        <v>10830</v>
      </c>
      <c r="F31" s="24">
        <v>5639</v>
      </c>
      <c r="G31" s="19">
        <f t="shared" si="1"/>
        <v>52.068328716528164</v>
      </c>
      <c r="H31" s="10">
        <f t="shared" si="4"/>
        <v>-47.627008451750719</v>
      </c>
      <c r="I31" s="29">
        <f t="shared" si="2"/>
        <v>63</v>
      </c>
      <c r="J31" s="30"/>
      <c r="K31" s="30"/>
      <c r="L31" s="30"/>
      <c r="M31" s="30"/>
      <c r="N31" s="30"/>
      <c r="O31" s="30"/>
      <c r="P31" s="30"/>
      <c r="Q31" s="30"/>
      <c r="R31" s="30"/>
    </row>
    <row r="32" spans="1:24" s="31" customFormat="1" ht="18" customHeight="1">
      <c r="A32" s="11" t="s">
        <v>30</v>
      </c>
      <c r="B32" s="12">
        <v>1662.49</v>
      </c>
      <c r="C32" s="12">
        <v>1662.49</v>
      </c>
      <c r="D32" s="24">
        <v>9597</v>
      </c>
      <c r="E32" s="24">
        <v>9700</v>
      </c>
      <c r="F32" s="32">
        <v>23173</v>
      </c>
      <c r="G32" s="19">
        <f t="shared" si="1"/>
        <v>238.89690721649487</v>
      </c>
      <c r="H32" s="10">
        <f t="shared" si="4"/>
        <v>141.4608731895384</v>
      </c>
      <c r="I32" s="29">
        <f t="shared" si="2"/>
        <v>103</v>
      </c>
      <c r="J32" s="30"/>
      <c r="K32" s="30"/>
      <c r="L32" s="30"/>
      <c r="M32" s="30"/>
      <c r="N32" s="30"/>
      <c r="O32" s="30"/>
      <c r="P32" s="30"/>
      <c r="Q32" s="30"/>
      <c r="R32" s="30"/>
    </row>
    <row r="33" spans="1:24" s="31" customFormat="1" ht="18" customHeight="1">
      <c r="A33" s="11" t="s">
        <v>31</v>
      </c>
      <c r="B33" s="12">
        <v>1762.78</v>
      </c>
      <c r="C33" s="12">
        <v>1762.78</v>
      </c>
      <c r="D33" s="24">
        <v>1775</v>
      </c>
      <c r="E33" s="24">
        <v>1790</v>
      </c>
      <c r="F33" s="32">
        <v>1702</v>
      </c>
      <c r="G33" s="19">
        <f t="shared" si="1"/>
        <v>95.083798882681563</v>
      </c>
      <c r="H33" s="10">
        <f t="shared" si="4"/>
        <v>-4.112676056338028</v>
      </c>
      <c r="I33" s="29"/>
      <c r="J33" s="30"/>
      <c r="K33" s="30"/>
      <c r="L33" s="30"/>
      <c r="M33" s="30"/>
      <c r="N33" s="30"/>
      <c r="O33" s="30"/>
      <c r="P33" s="30"/>
      <c r="Q33" s="30"/>
      <c r="R33" s="30"/>
    </row>
    <row r="34" spans="1:24" s="31" customFormat="1" ht="18" customHeight="1">
      <c r="A34" s="11" t="s">
        <v>32</v>
      </c>
      <c r="B34" s="12">
        <v>1762.78</v>
      </c>
      <c r="C34" s="12"/>
      <c r="D34" s="24">
        <v>473</v>
      </c>
      <c r="E34" s="24">
        <v>480</v>
      </c>
      <c r="F34" s="32">
        <v>739</v>
      </c>
      <c r="G34" s="19">
        <f t="shared" si="1"/>
        <v>153.95833333333334</v>
      </c>
      <c r="H34" s="10">
        <f>SUM((F34-D34)/D34*100)</f>
        <v>56.236786469344615</v>
      </c>
      <c r="I34" s="29">
        <f t="shared" si="2"/>
        <v>7</v>
      </c>
      <c r="J34" s="30"/>
      <c r="K34" s="30"/>
      <c r="L34" s="30"/>
      <c r="M34" s="30"/>
      <c r="N34" s="30"/>
      <c r="O34" s="30"/>
      <c r="P34" s="30"/>
      <c r="Q34" s="30"/>
      <c r="R34" s="30"/>
    </row>
    <row r="35" spans="1:24" s="35" customFormat="1" ht="18" customHeight="1">
      <c r="A35" s="36" t="s">
        <v>33</v>
      </c>
      <c r="B35" s="9">
        <f>B6+B28</f>
        <v>88465.349999999991</v>
      </c>
      <c r="C35" s="9">
        <f>C6+C28</f>
        <v>88467.099999999991</v>
      </c>
      <c r="D35" s="23">
        <f>D6+D28</f>
        <v>94818</v>
      </c>
      <c r="E35" s="23">
        <f>E6+E28</f>
        <v>99577</v>
      </c>
      <c r="F35" s="23">
        <f>F6+F28</f>
        <v>93665</v>
      </c>
      <c r="G35" s="19">
        <f t="shared" si="1"/>
        <v>94.062886007813049</v>
      </c>
      <c r="H35" s="10">
        <f t="shared" si="4"/>
        <v>-1.2160138370351621</v>
      </c>
      <c r="I35" s="29">
        <f t="shared" si="2"/>
        <v>4759</v>
      </c>
      <c r="J35" s="30" t="s">
        <v>34</v>
      </c>
      <c r="K35" s="30">
        <v>92005</v>
      </c>
      <c r="L35" s="30">
        <f>D35*1.04</f>
        <v>98610.72</v>
      </c>
      <c r="M35" s="30"/>
      <c r="N35" s="30">
        <f>(E35/D35-1)*100</f>
        <v>5.0190892024720934</v>
      </c>
      <c r="O35" s="30"/>
      <c r="P35" s="30"/>
      <c r="Q35" s="30"/>
      <c r="R35" s="30"/>
      <c r="S35" s="31"/>
      <c r="T35" s="31"/>
      <c r="U35" s="31"/>
      <c r="V35" s="31"/>
      <c r="W35" s="31"/>
      <c r="X35" s="31"/>
    </row>
    <row r="36" spans="1:24" s="31" customFormat="1" ht="18" customHeight="1">
      <c r="A36" s="28" t="s">
        <v>35</v>
      </c>
      <c r="B36" s="37">
        <v>131945</v>
      </c>
      <c r="C36" s="37">
        <f>SUM(C37:C39)</f>
        <v>92438</v>
      </c>
      <c r="D36" s="37">
        <f>SUM(D37:D39)</f>
        <v>150433</v>
      </c>
      <c r="E36" s="37">
        <f t="shared" ref="E36" si="5">SUM(E37:E39)</f>
        <v>87223</v>
      </c>
      <c r="F36" s="37">
        <f>SUM(F37:F39)</f>
        <v>155504</v>
      </c>
      <c r="G36" s="19">
        <f t="shared" ref="G36:G44" si="6">SUM(F36/E36*100)</f>
        <v>178.28325097737982</v>
      </c>
      <c r="H36" s="10">
        <f t="shared" ref="H36:H45" si="7">SUM((F36-D36)/D36*100)</f>
        <v>3.3709358983733626</v>
      </c>
      <c r="I36" s="30"/>
      <c r="J36" s="30"/>
      <c r="K36" s="30"/>
      <c r="L36" s="30"/>
      <c r="M36" s="30"/>
      <c r="N36" s="30"/>
      <c r="O36" s="30"/>
      <c r="P36" s="30"/>
      <c r="Q36" s="30"/>
      <c r="R36" s="30"/>
    </row>
    <row r="37" spans="1:24" s="31" customFormat="1" ht="18" customHeight="1">
      <c r="A37" s="11" t="s">
        <v>36</v>
      </c>
      <c r="B37" s="11">
        <v>4457</v>
      </c>
      <c r="C37" s="11">
        <v>4457</v>
      </c>
      <c r="D37" s="38">
        <v>4457</v>
      </c>
      <c r="E37" s="39">
        <v>4457</v>
      </c>
      <c r="F37" s="40">
        <v>4577</v>
      </c>
      <c r="G37" s="19">
        <f t="shared" si="6"/>
        <v>102.69239398698676</v>
      </c>
      <c r="H37" s="10">
        <f t="shared" si="7"/>
        <v>2.6923939869867621</v>
      </c>
      <c r="I37" s="30"/>
      <c r="J37" s="30"/>
      <c r="K37" s="30"/>
      <c r="L37" s="30"/>
      <c r="M37" s="30"/>
      <c r="N37" s="30"/>
      <c r="O37" s="30"/>
      <c r="P37" s="30"/>
      <c r="Q37" s="30"/>
      <c r="R37" s="30"/>
    </row>
    <row r="38" spans="1:24" s="31" customFormat="1" ht="18" customHeight="1">
      <c r="A38" s="11" t="s">
        <v>37</v>
      </c>
      <c r="B38" s="11">
        <v>56878</v>
      </c>
      <c r="C38" s="11">
        <v>24216</v>
      </c>
      <c r="D38" s="38">
        <v>42989</v>
      </c>
      <c r="E38" s="39">
        <v>1523</v>
      </c>
      <c r="F38" s="40">
        <v>20998</v>
      </c>
      <c r="G38" s="19">
        <f t="shared" si="6"/>
        <v>1378.726198292843</v>
      </c>
      <c r="H38" s="10">
        <f t="shared" si="7"/>
        <v>-51.15494661425015</v>
      </c>
      <c r="I38" s="30"/>
      <c r="J38" s="30"/>
      <c r="K38" s="30"/>
      <c r="L38" s="30"/>
      <c r="M38" s="30"/>
      <c r="N38" s="30"/>
      <c r="O38" s="30"/>
      <c r="P38" s="30"/>
      <c r="Q38" s="30"/>
      <c r="R38" s="30"/>
    </row>
    <row r="39" spans="1:24" s="31" customFormat="1" ht="18" customHeight="1">
      <c r="A39" s="11" t="s">
        <v>38</v>
      </c>
      <c r="B39" s="11">
        <v>70610</v>
      </c>
      <c r="C39" s="11">
        <v>63765</v>
      </c>
      <c r="D39" s="38">
        <v>102987</v>
      </c>
      <c r="E39" s="39">
        <v>81243</v>
      </c>
      <c r="F39" s="40">
        <v>129929</v>
      </c>
      <c r="G39" s="19">
        <f t="shared" si="6"/>
        <v>159.92639365853057</v>
      </c>
      <c r="H39" s="10">
        <f t="shared" si="7"/>
        <v>26.160583374600677</v>
      </c>
      <c r="I39" s="30"/>
      <c r="J39" s="30"/>
      <c r="K39" s="30"/>
      <c r="L39" s="30"/>
      <c r="M39" s="30"/>
      <c r="N39" s="30"/>
      <c r="O39" s="30"/>
      <c r="P39" s="30"/>
      <c r="Q39" s="30"/>
      <c r="R39" s="30"/>
    </row>
    <row r="40" spans="1:24" s="31" customFormat="1" ht="18" customHeight="1">
      <c r="A40" s="28" t="s">
        <v>39</v>
      </c>
      <c r="B40" s="11"/>
      <c r="C40" s="11"/>
      <c r="D40" s="38"/>
      <c r="E40" s="41"/>
      <c r="F40" s="42"/>
      <c r="G40" s="19"/>
      <c r="H40" s="10"/>
      <c r="I40" s="30"/>
      <c r="J40" s="30"/>
      <c r="K40" s="30"/>
      <c r="L40" s="30"/>
      <c r="M40" s="30"/>
      <c r="N40" s="30"/>
      <c r="O40" s="30"/>
      <c r="P40" s="30"/>
      <c r="Q40" s="30"/>
      <c r="R40" s="30"/>
    </row>
    <row r="41" spans="1:24" s="31" customFormat="1" ht="18" customHeight="1">
      <c r="A41" s="28" t="s">
        <v>40</v>
      </c>
      <c r="B41" s="38">
        <v>15162</v>
      </c>
      <c r="C41" s="43">
        <v>7322</v>
      </c>
      <c r="D41" s="37">
        <v>11429</v>
      </c>
      <c r="E41" s="41">
        <v>14600</v>
      </c>
      <c r="F41" s="42">
        <v>28713</v>
      </c>
      <c r="G41" s="19">
        <f t="shared" si="6"/>
        <v>196.66438356164383</v>
      </c>
      <c r="H41" s="10">
        <f t="shared" si="7"/>
        <v>151.22932890016625</v>
      </c>
      <c r="I41" s="30"/>
      <c r="J41" s="30"/>
      <c r="K41" s="30"/>
      <c r="L41" s="30"/>
      <c r="M41" s="30"/>
      <c r="N41" s="30"/>
      <c r="O41" s="30"/>
      <c r="P41" s="30"/>
      <c r="Q41" s="30"/>
      <c r="R41" s="30"/>
    </row>
    <row r="42" spans="1:24" s="31" customFormat="1" ht="18" customHeight="1">
      <c r="A42" s="28" t="s">
        <v>41</v>
      </c>
      <c r="B42" s="38">
        <v>2972</v>
      </c>
      <c r="C42" s="43">
        <v>2327</v>
      </c>
      <c r="D42" s="37">
        <v>3109</v>
      </c>
      <c r="E42" s="41">
        <v>1445</v>
      </c>
      <c r="F42" s="42">
        <v>2395</v>
      </c>
      <c r="G42" s="19">
        <f t="shared" si="6"/>
        <v>165.74394463667821</v>
      </c>
      <c r="H42" s="10">
        <f t="shared" si="7"/>
        <v>-22.965583788999677</v>
      </c>
      <c r="I42" s="30"/>
      <c r="J42" s="30"/>
      <c r="K42" s="30"/>
      <c r="L42" s="30"/>
      <c r="M42" s="30"/>
      <c r="N42" s="30"/>
      <c r="O42" s="30"/>
      <c r="P42" s="30"/>
      <c r="Q42" s="30"/>
      <c r="R42" s="30"/>
    </row>
    <row r="43" spans="1:24" s="31" customFormat="1" ht="18" customHeight="1">
      <c r="A43" s="28" t="s">
        <v>42</v>
      </c>
      <c r="B43" s="38"/>
      <c r="C43" s="43"/>
      <c r="D43" s="37"/>
      <c r="E43" s="41">
        <v>2811</v>
      </c>
      <c r="F43" s="42">
        <v>2811</v>
      </c>
      <c r="G43" s="19">
        <f t="shared" si="6"/>
        <v>100</v>
      </c>
      <c r="H43" s="10" t="s">
        <v>43</v>
      </c>
      <c r="I43" s="30"/>
      <c r="J43" s="30"/>
      <c r="K43" s="30"/>
      <c r="L43" s="30"/>
      <c r="M43" s="30"/>
      <c r="N43" s="30"/>
      <c r="O43" s="30"/>
      <c r="P43" s="30"/>
      <c r="Q43" s="30"/>
      <c r="R43" s="30"/>
    </row>
    <row r="44" spans="1:24" s="31" customFormat="1" ht="18" customHeight="1">
      <c r="A44" s="28" t="s">
        <v>44</v>
      </c>
      <c r="B44" s="38">
        <v>12079</v>
      </c>
      <c r="C44" s="43">
        <v>445</v>
      </c>
      <c r="D44" s="37">
        <v>56745</v>
      </c>
      <c r="E44" s="41">
        <v>500</v>
      </c>
      <c r="F44" s="42">
        <v>40093</v>
      </c>
      <c r="G44" s="19">
        <f t="shared" si="6"/>
        <v>8018.6</v>
      </c>
      <c r="H44" s="10">
        <f t="shared" si="7"/>
        <v>-29.345316767997183</v>
      </c>
      <c r="I44" s="30"/>
      <c r="J44" s="30"/>
      <c r="K44" s="30"/>
      <c r="L44" s="30"/>
      <c r="M44" s="30"/>
      <c r="N44" s="30"/>
      <c r="O44" s="30"/>
      <c r="P44" s="30"/>
      <c r="Q44" s="30"/>
      <c r="R44" s="30"/>
    </row>
    <row r="45" spans="1:24" s="31" customFormat="1" ht="18" customHeight="1">
      <c r="A45" s="44" t="s">
        <v>45</v>
      </c>
      <c r="B45" s="37" t="e">
        <f>SUM(#REF!,B36,B41:B44)</f>
        <v>#REF!</v>
      </c>
      <c r="C45" s="37" t="e">
        <f>SUM(#REF!,C36,C41:C44)</f>
        <v>#REF!</v>
      </c>
      <c r="D45" s="37">
        <f>SUM(D28,D6,D36,D41:D44)</f>
        <v>316534</v>
      </c>
      <c r="E45" s="37">
        <f t="shared" ref="E45" si="8">SUM(E28,E6,E36,E41:E44)</f>
        <v>206156</v>
      </c>
      <c r="F45" s="37">
        <f>SUM(F28,F6,F36,F41:F44)</f>
        <v>323181</v>
      </c>
      <c r="G45" s="19">
        <f>SUM(F45/E45*100)</f>
        <v>156.76526513902093</v>
      </c>
      <c r="H45" s="10">
        <f t="shared" si="7"/>
        <v>2.0999323927287432</v>
      </c>
      <c r="I45" s="30"/>
      <c r="J45" s="30"/>
      <c r="K45" s="30"/>
      <c r="L45" s="30"/>
      <c r="M45" s="30"/>
      <c r="N45" s="30"/>
      <c r="O45" s="30"/>
      <c r="P45" s="30"/>
      <c r="Q45" s="30"/>
      <c r="R45" s="30"/>
    </row>
  </sheetData>
  <mergeCells count="7">
    <mergeCell ref="E4:G4"/>
    <mergeCell ref="A2:H2"/>
    <mergeCell ref="A4:A5"/>
    <mergeCell ref="B4:B5"/>
    <mergeCell ref="D4:D5"/>
    <mergeCell ref="H4:H5"/>
    <mergeCell ref="C4:C5"/>
  </mergeCells>
  <phoneticPr fontId="1" type="noConversion"/>
  <pageMargins left="0.75" right="0.75" top="1" bottom="1" header="0.5" footer="0.5"/>
  <pageSetup paperSize="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2021-09-29T03:05:13Z</dcterms:modified>
</cp:coreProperties>
</file>