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4955" windowHeight="9120" activeTab="3"/>
  </bookViews>
  <sheets>
    <sheet name="附件1" sheetId="12" r:id="rId1"/>
    <sheet name="附件2" sheetId="14" r:id="rId2"/>
    <sheet name="附件3" sheetId="10" r:id="rId3"/>
    <sheet name="附件4" sheetId="16" r:id="rId4"/>
  </sheets>
  <definedNames>
    <definedName name="_km2006" localSheetId="3">#REF!</definedName>
    <definedName name="_km2006">#REF!</definedName>
    <definedName name="_km2007">#REF!</definedName>
    <definedName name="_xlnm.Database">#REF!</definedName>
    <definedName name="_xlnm.Print_Area" localSheetId="0">附件1!$A$1:$F$35</definedName>
    <definedName name="_xlnm.Print_Area" localSheetId="1">附件2!$A$1:$F$31</definedName>
    <definedName name="_xlnm.Print_Area" localSheetId="2">附件3!$A$1:$F$27</definedName>
    <definedName name="_xlnm.Print_Titles" localSheetId="2">附件3!$2:$4</definedName>
  </definedNames>
  <calcPr calcId="125725"/>
</workbook>
</file>

<file path=xl/calcChain.xml><?xml version="1.0" encoding="utf-8"?>
<calcChain xmlns="http://schemas.openxmlformats.org/spreadsheetml/2006/main">
  <c r="F13" i="10"/>
  <c r="F14"/>
  <c r="F15"/>
  <c r="F18"/>
  <c r="F19"/>
  <c r="F20"/>
  <c r="F21"/>
  <c r="F22"/>
  <c r="D13"/>
  <c r="D14"/>
  <c r="D15"/>
  <c r="D16"/>
  <c r="D17"/>
  <c r="D19"/>
  <c r="D20"/>
  <c r="D22"/>
  <c r="F6"/>
  <c r="F7"/>
  <c r="D6"/>
  <c r="D7"/>
  <c r="D8"/>
  <c r="C22" l="1"/>
  <c r="B22"/>
  <c r="F6" i="14" l="1"/>
  <c r="F7"/>
  <c r="F8"/>
  <c r="F9"/>
  <c r="F10"/>
  <c r="F11"/>
  <c r="F12"/>
  <c r="F13"/>
  <c r="F14"/>
  <c r="F15"/>
  <c r="F16"/>
  <c r="F17"/>
  <c r="F18"/>
  <c r="F19"/>
  <c r="F20"/>
  <c r="F21"/>
  <c r="F22"/>
  <c r="F23"/>
  <c r="F27"/>
  <c r="D28"/>
  <c r="E29"/>
  <c r="C29"/>
  <c r="B29"/>
  <c r="B30" i="12" l="1"/>
  <c r="D23"/>
  <c r="B26" l="1"/>
  <c r="E26" l="1"/>
  <c r="F26" s="1"/>
  <c r="C26"/>
  <c r="C6"/>
  <c r="E6"/>
  <c r="F16" i="16"/>
  <c r="F17"/>
  <c r="F18"/>
  <c r="F19"/>
  <c r="F20"/>
  <c r="F21"/>
  <c r="F23"/>
  <c r="D16"/>
  <c r="D17"/>
  <c r="D18"/>
  <c r="D19"/>
  <c r="D20"/>
  <c r="D23"/>
  <c r="F7"/>
  <c r="F8"/>
  <c r="F9"/>
  <c r="F10"/>
  <c r="F11"/>
  <c r="F13"/>
  <c r="D6"/>
  <c r="D7"/>
  <c r="D8"/>
  <c r="D9"/>
  <c r="D10"/>
  <c r="D13"/>
  <c r="C5"/>
  <c r="E5"/>
  <c r="F5" s="1"/>
  <c r="B5"/>
  <c r="D5" s="1"/>
  <c r="E19" i="10"/>
  <c r="C19"/>
  <c r="B19"/>
  <c r="E14"/>
  <c r="C14"/>
  <c r="B14"/>
  <c r="E12"/>
  <c r="D6" i="14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F7" i="12"/>
  <c r="F8"/>
  <c r="F9"/>
  <c r="F10"/>
  <c r="F11"/>
  <c r="F12"/>
  <c r="F14"/>
  <c r="F15"/>
  <c r="F16"/>
  <c r="F19"/>
  <c r="F20"/>
  <c r="F21"/>
  <c r="F22"/>
  <c r="D20"/>
  <c r="E18"/>
  <c r="C18"/>
  <c r="B18"/>
  <c r="B17" s="1"/>
  <c r="E24" i="10"/>
  <c r="F29" i="12"/>
  <c r="D28"/>
  <c r="D11"/>
  <c r="E30"/>
  <c r="C15" i="16"/>
  <c r="F15" s="1"/>
  <c r="B15"/>
  <c r="D15" s="1"/>
  <c r="E15"/>
  <c r="F6"/>
  <c r="B12" i="10"/>
  <c r="C12"/>
  <c r="D12" s="1"/>
  <c r="B10"/>
  <c r="C10"/>
  <c r="F10" s="1"/>
  <c r="E10"/>
  <c r="E13" i="12"/>
  <c r="C13"/>
  <c r="C30"/>
  <c r="F27"/>
  <c r="F28"/>
  <c r="F31"/>
  <c r="F32"/>
  <c r="B6"/>
  <c r="B13"/>
  <c r="D7"/>
  <c r="D8"/>
  <c r="D9"/>
  <c r="D10"/>
  <c r="D12"/>
  <c r="D14"/>
  <c r="D15"/>
  <c r="D16"/>
  <c r="D19"/>
  <c r="D21"/>
  <c r="D22"/>
  <c r="D27"/>
  <c r="D29"/>
  <c r="D31"/>
  <c r="D32"/>
  <c r="G29" i="14"/>
  <c r="H8"/>
  <c r="H29" s="1"/>
  <c r="H14"/>
  <c r="H25"/>
  <c r="I12"/>
  <c r="I29" s="1"/>
  <c r="I13"/>
  <c r="J13" s="1"/>
  <c r="J29" s="1"/>
  <c r="I17"/>
  <c r="I19"/>
  <c r="J19"/>
  <c r="J5"/>
  <c r="J8"/>
  <c r="J9"/>
  <c r="J10"/>
  <c r="J11"/>
  <c r="J12"/>
  <c r="J14"/>
  <c r="J15"/>
  <c r="J16"/>
  <c r="J18"/>
  <c r="J21"/>
  <c r="L29"/>
  <c r="H24" i="10"/>
  <c r="I24"/>
  <c r="J19"/>
  <c r="J12"/>
  <c r="J14"/>
  <c r="J24"/>
  <c r="K24"/>
  <c r="L24"/>
  <c r="G24"/>
  <c r="J13"/>
  <c r="J15"/>
  <c r="J16"/>
  <c r="J20"/>
  <c r="K29" i="14"/>
  <c r="D5" i="10"/>
  <c r="D5" i="14"/>
  <c r="F5"/>
  <c r="F5" i="10"/>
  <c r="J25" i="14"/>
  <c r="J17"/>
  <c r="B24" i="10"/>
  <c r="D10" l="1"/>
  <c r="C24"/>
  <c r="F24" s="1"/>
  <c r="F12"/>
  <c r="D29" i="14"/>
  <c r="F29"/>
  <c r="E17" i="12"/>
  <c r="E35" s="1"/>
  <c r="F35" s="1"/>
  <c r="C35"/>
  <c r="C17"/>
  <c r="D6"/>
  <c r="B25"/>
  <c r="B5"/>
  <c r="D30"/>
  <c r="E5"/>
  <c r="E24" s="1"/>
  <c r="F30"/>
  <c r="F6"/>
  <c r="D18"/>
  <c r="F13"/>
  <c r="D26"/>
  <c r="C25"/>
  <c r="E25"/>
  <c r="F17"/>
  <c r="F18"/>
  <c r="D13"/>
  <c r="C5"/>
  <c r="B35"/>
  <c r="D35" s="1"/>
  <c r="D17"/>
  <c r="D24" i="10" l="1"/>
  <c r="D25" i="12"/>
  <c r="B34"/>
  <c r="B24"/>
  <c r="F25"/>
  <c r="E34"/>
  <c r="C34"/>
  <c r="C24"/>
  <c r="C33" s="1"/>
  <c r="F5"/>
  <c r="D5"/>
  <c r="E33"/>
  <c r="B33"/>
  <c r="F33" l="1"/>
  <c r="F34"/>
  <c r="D34"/>
  <c r="D33"/>
  <c r="D24"/>
  <c r="F24"/>
</calcChain>
</file>

<file path=xl/sharedStrings.xml><?xml version="1.0" encoding="utf-8"?>
<sst xmlns="http://schemas.openxmlformats.org/spreadsheetml/2006/main" count="166" uniqueCount="140">
  <si>
    <t>上半年完成数</t>
    <phoneticPr fontId="4" type="noConversion"/>
  </si>
  <si>
    <t>上年同期数</t>
    <phoneticPr fontId="4" type="noConversion"/>
  </si>
  <si>
    <t>比上年同期+、－%</t>
  </si>
  <si>
    <t xml:space="preserve">      国有土地使用权出让金支出</t>
    <phoneticPr fontId="4" type="noConversion"/>
  </si>
  <si>
    <t>基金预算收入合计</t>
    <phoneticPr fontId="4" type="noConversion"/>
  </si>
  <si>
    <t>单位:万元</t>
    <phoneticPr fontId="4" type="noConversion"/>
  </si>
  <si>
    <t>支    出    科    目</t>
    <phoneticPr fontId="4" type="noConversion"/>
  </si>
  <si>
    <t>一、税收收入</t>
  </si>
  <si>
    <t>1.工商各税</t>
  </si>
  <si>
    <t xml:space="preserve">  城建税</t>
  </si>
  <si>
    <t xml:space="preserve">        契税</t>
  </si>
  <si>
    <t>二、非税收入</t>
  </si>
  <si>
    <t>2.专项收入</t>
  </si>
  <si>
    <t>三、上划收入</t>
  </si>
  <si>
    <t>（二）上划省级收入合计</t>
  </si>
  <si>
    <t>（三）上划中央所得税合计</t>
  </si>
  <si>
    <t xml:space="preserve">  其中:企业所得税</t>
  </si>
  <si>
    <t xml:space="preserve">       个人所得税</t>
  </si>
  <si>
    <t>财 政 总 收 入</t>
  </si>
  <si>
    <t>财政部门</t>
    <phoneticPr fontId="4" type="noConversion"/>
  </si>
  <si>
    <t xml:space="preserve">  其中：耕地占用税</t>
    <phoneticPr fontId="4" type="noConversion"/>
  </si>
  <si>
    <t>单位:万元</t>
    <phoneticPr fontId="4" type="noConversion"/>
  </si>
  <si>
    <t xml:space="preserve">      国有土地收益基金支出</t>
    <phoneticPr fontId="4" type="noConversion"/>
  </si>
  <si>
    <t>单位：万元</t>
    <phoneticPr fontId="4" type="noConversion"/>
  </si>
  <si>
    <t>一、社会保障和就业支出</t>
    <phoneticPr fontId="4" type="noConversion"/>
  </si>
  <si>
    <t>2.农业税收</t>
    <phoneticPr fontId="4" type="noConversion"/>
  </si>
  <si>
    <t>一、国有土地使用权出让金收入</t>
    <phoneticPr fontId="4" type="noConversion"/>
  </si>
  <si>
    <t>基金预算支出合计</t>
    <phoneticPr fontId="4" type="noConversion"/>
  </si>
  <si>
    <t>上级追加指标（专项）</t>
    <phoneticPr fontId="4" type="noConversion"/>
  </si>
  <si>
    <t>上级追加指标（结算）</t>
    <phoneticPr fontId="4" type="noConversion"/>
  </si>
  <si>
    <t>年初预算数</t>
    <phoneticPr fontId="4" type="noConversion"/>
  </si>
  <si>
    <t>预算执行数（=J+K）</t>
    <phoneticPr fontId="4" type="noConversion"/>
  </si>
  <si>
    <t>应作追加（=G+H-I）</t>
    <phoneticPr fontId="4" type="noConversion"/>
  </si>
  <si>
    <t>年初预算已列上级数</t>
    <phoneticPr fontId="4" type="noConversion"/>
  </si>
  <si>
    <r>
      <t>占预算数的</t>
    </r>
    <r>
      <rPr>
        <sz val="10"/>
        <rFont val="Times New Roman"/>
        <family val="1"/>
      </rPr>
      <t>%</t>
    </r>
    <phoneticPr fontId="4" type="noConversion"/>
  </si>
  <si>
    <t xml:space="preserve">      彩票公益金支出</t>
    <phoneticPr fontId="4" type="noConversion"/>
  </si>
  <si>
    <t>二、国有土地收益基金收入</t>
    <phoneticPr fontId="4" type="noConversion"/>
  </si>
  <si>
    <t>三、农业土地开发资金收入</t>
    <phoneticPr fontId="4" type="noConversion"/>
  </si>
  <si>
    <t>二、城乡社区事务支出</t>
    <phoneticPr fontId="4" type="noConversion"/>
  </si>
  <si>
    <t xml:space="preserve">  五种小税</t>
    <phoneticPr fontId="4" type="noConversion"/>
  </si>
  <si>
    <t xml:space="preserve">  个人所得税32%</t>
    <phoneticPr fontId="4" type="noConversion"/>
  </si>
  <si>
    <t>（一）上划中央“四税”收入</t>
    <phoneticPr fontId="4" type="noConversion"/>
  </si>
  <si>
    <t xml:space="preserve">       消费税100%</t>
    <phoneticPr fontId="4" type="noConversion"/>
  </si>
  <si>
    <t xml:space="preserve">  其中:增值税50％</t>
    <phoneticPr fontId="4" type="noConversion"/>
  </si>
  <si>
    <t xml:space="preserve">                                                               </t>
    <phoneticPr fontId="4" type="noConversion"/>
  </si>
  <si>
    <t>单位：万元</t>
    <phoneticPr fontId="4" type="noConversion"/>
  </si>
  <si>
    <t>一、基金收入合计</t>
    <phoneticPr fontId="4" type="noConversion"/>
  </si>
  <si>
    <t>二、基金支出合计</t>
    <phoneticPr fontId="4" type="noConversion"/>
  </si>
  <si>
    <t xml:space="preserve">  车船税</t>
    <phoneticPr fontId="4" type="noConversion"/>
  </si>
  <si>
    <t>三、其他支出</t>
    <phoneticPr fontId="4" type="noConversion"/>
  </si>
  <si>
    <t xml:space="preserve">      农业土地开发资金支出</t>
    <phoneticPr fontId="4" type="noConversion"/>
  </si>
  <si>
    <r>
      <t xml:space="preserve">  增值税</t>
    </r>
    <r>
      <rPr>
        <sz val="10"/>
        <rFont val="宋体"/>
        <charset val="134"/>
      </rPr>
      <t>45%</t>
    </r>
    <phoneticPr fontId="4" type="noConversion"/>
  </si>
  <si>
    <r>
      <t xml:space="preserve">  环保税</t>
    </r>
    <r>
      <rPr>
        <sz val="10"/>
        <rFont val="宋体"/>
        <charset val="134"/>
      </rPr>
      <t>80%</t>
    </r>
    <phoneticPr fontId="4" type="noConversion"/>
  </si>
  <si>
    <r>
      <t>3.企业所得税</t>
    </r>
    <r>
      <rPr>
        <sz val="10"/>
        <rFont val="宋体"/>
        <charset val="134"/>
      </rPr>
      <t>32%</t>
    </r>
    <phoneticPr fontId="4" type="noConversion"/>
  </si>
  <si>
    <t>1.罚没及规费收入</t>
    <phoneticPr fontId="4" type="noConversion"/>
  </si>
  <si>
    <t xml:space="preserve">  其中：罚没收入</t>
    <phoneticPr fontId="32" type="noConversion"/>
  </si>
  <si>
    <t xml:space="preserve">        行政性收费收入</t>
    <phoneticPr fontId="32" type="noConversion"/>
  </si>
  <si>
    <t>3.国有资产有偿使用收入</t>
    <phoneticPr fontId="4" type="noConversion"/>
  </si>
  <si>
    <t>税务部门</t>
    <phoneticPr fontId="4" type="noConversion"/>
  </si>
  <si>
    <t>一、一般公共服务</t>
  </si>
  <si>
    <t>二、国防支出</t>
  </si>
  <si>
    <t>三、公共安全</t>
  </si>
  <si>
    <t>四、教育</t>
  </si>
  <si>
    <t>五、科学技术</t>
  </si>
  <si>
    <t>六、文化旅游体育与传媒</t>
  </si>
  <si>
    <t>七、社会保障和就业</t>
  </si>
  <si>
    <t>八、卫生健康</t>
  </si>
  <si>
    <t>九、节能环保</t>
  </si>
  <si>
    <t>十、城乡社区事务</t>
  </si>
  <si>
    <t>十一、农林水事务</t>
  </si>
  <si>
    <t>十二、交通运输</t>
  </si>
  <si>
    <t>十三、资源勘探信息等</t>
  </si>
  <si>
    <t>十四、商业服务等事务</t>
  </si>
  <si>
    <t>十五、金融支出</t>
  </si>
  <si>
    <t>十六、自然资源海洋气象等</t>
  </si>
  <si>
    <t>十七、住房保障</t>
  </si>
  <si>
    <t>十八、粮油物资储备</t>
  </si>
  <si>
    <t>十九、灾害防治及应急管理</t>
  </si>
  <si>
    <t>二十、预备费</t>
  </si>
  <si>
    <t>二十一、其他支出</t>
  </si>
  <si>
    <t>二十二、债务还本支出</t>
  </si>
  <si>
    <t>二十三、债务付息支出</t>
  </si>
  <si>
    <t>一般公共预算收入</t>
    <phoneticPr fontId="4" type="noConversion"/>
  </si>
  <si>
    <t>一般公共预算支出</t>
    <phoneticPr fontId="4" type="noConversion"/>
  </si>
  <si>
    <t xml:space="preserve">      其他政府性基金相关支出</t>
    <phoneticPr fontId="4" type="noConversion"/>
  </si>
  <si>
    <r>
      <t xml:space="preserve">      土储及棚改专项债券收入安排的</t>
    </r>
    <r>
      <rPr>
        <sz val="10"/>
        <rFont val="宋体"/>
        <charset val="134"/>
      </rPr>
      <t>支出</t>
    </r>
    <phoneticPr fontId="4" type="noConversion"/>
  </si>
  <si>
    <r>
      <t xml:space="preserve"> </t>
    </r>
    <r>
      <rPr>
        <sz val="10"/>
        <rFont val="宋体"/>
        <charset val="134"/>
      </rPr>
      <t xml:space="preserve">     其他政府性基金及对应专项债务收入安排的支出</t>
    </r>
    <phoneticPr fontId="4" type="noConversion"/>
  </si>
  <si>
    <t xml:space="preserve"> 1、企业职工基本养老保险基金收入
</t>
  </si>
  <si>
    <t xml:space="preserve"> 2、机关事业单位基本养老保险基金收入</t>
  </si>
  <si>
    <t xml:space="preserve"> 3、城乡居民基本养老保险基金收入</t>
  </si>
  <si>
    <t xml:space="preserve"> 5、城乡居民基本医疗保险基金收入</t>
  </si>
  <si>
    <t xml:space="preserve"> 6、工伤保险基金收入</t>
  </si>
  <si>
    <t xml:space="preserve"> 7、生育保险基金收入</t>
  </si>
  <si>
    <t xml:space="preserve"> 8、失业保险基金收入</t>
  </si>
  <si>
    <t xml:space="preserve"> 1、企业职工基本养老保险基金支出
</t>
  </si>
  <si>
    <t xml:space="preserve"> 2、机关事业单位基本养老保险基金</t>
  </si>
  <si>
    <t xml:space="preserve"> 3、城乡居民基本养老保险基金支出</t>
  </si>
  <si>
    <t xml:space="preserve"> 4、职工基本医疗保险基金支出</t>
  </si>
  <si>
    <t xml:space="preserve"> 5、城乡居民基本医疗保险基金支出</t>
  </si>
  <si>
    <t xml:space="preserve"> 6、工伤保险基金支出</t>
  </si>
  <si>
    <t xml:space="preserve"> 7、生育保险基金支出</t>
  </si>
  <si>
    <t xml:space="preserve"> 8、失业保险基金支出</t>
  </si>
  <si>
    <t xml:space="preserve">    大中型水库移民后期扶持基金支出</t>
    <phoneticPr fontId="4" type="noConversion"/>
  </si>
  <si>
    <t>崇义县2020年1-6月财政收入预算执行情况表</t>
    <phoneticPr fontId="4" type="noConversion"/>
  </si>
  <si>
    <t>4.政府住房基金收入</t>
    <phoneticPr fontId="4" type="noConversion"/>
  </si>
  <si>
    <t>崇义县2020年1-6月财政支出预算执行情况表</t>
    <phoneticPr fontId="4" type="noConversion"/>
  </si>
  <si>
    <t>二十四、债务发行费用支出</t>
    <phoneticPr fontId="4" type="noConversion"/>
  </si>
  <si>
    <t>不可比</t>
    <phoneticPr fontId="4" type="noConversion"/>
  </si>
  <si>
    <r>
      <t>20</t>
    </r>
    <r>
      <rPr>
        <sz val="10"/>
        <rFont val="宋体"/>
        <family val="3"/>
        <charset val="134"/>
      </rPr>
      <t>20</t>
    </r>
    <r>
      <rPr>
        <sz val="10"/>
        <rFont val="宋体"/>
        <charset val="134"/>
      </rPr>
      <t>年预算数</t>
    </r>
    <phoneticPr fontId="4" type="noConversion"/>
  </si>
  <si>
    <t>四、彩票公益金收入</t>
    <phoneticPr fontId="4" type="noConversion"/>
  </si>
  <si>
    <t>2019年上解市统筹，统一由市列预算</t>
  </si>
  <si>
    <t>从2019年生育保险基金合并至职工医疗保险基金</t>
  </si>
  <si>
    <t xml:space="preserve"> 4、职工基本医疗保险基金收入</t>
    <phoneticPr fontId="4" type="noConversion"/>
  </si>
  <si>
    <t>从2019年生育保险基金合并至职工医疗保险基金</t>
    <phoneticPr fontId="4" type="noConversion"/>
  </si>
  <si>
    <t>附件1：</t>
    <phoneticPr fontId="4" type="noConversion"/>
  </si>
  <si>
    <t>附件2：</t>
    <phoneticPr fontId="4" type="noConversion"/>
  </si>
  <si>
    <t>附件3：</t>
    <phoneticPr fontId="4" type="noConversion"/>
  </si>
  <si>
    <t>收    入    科    目</t>
    <phoneticPr fontId="4" type="noConversion"/>
  </si>
  <si>
    <t>2020年预算数</t>
    <phoneticPr fontId="4" type="noConversion"/>
  </si>
  <si>
    <t>上半年完成数</t>
    <phoneticPr fontId="4" type="noConversion"/>
  </si>
  <si>
    <t>占预算的%</t>
    <phoneticPr fontId="4" type="noConversion"/>
  </si>
  <si>
    <t>上年同期</t>
    <phoneticPr fontId="4" type="noConversion"/>
  </si>
  <si>
    <t>比上年同期     +、－%</t>
    <phoneticPr fontId="4" type="noConversion"/>
  </si>
  <si>
    <t>支    出    科    目</t>
    <phoneticPr fontId="4" type="noConversion"/>
  </si>
  <si>
    <t>占预算数的%</t>
    <phoneticPr fontId="4" type="noConversion"/>
  </si>
  <si>
    <t>上年同期数</t>
    <phoneticPr fontId="4" type="noConversion"/>
  </si>
  <si>
    <t>比上年同期+、－%</t>
    <phoneticPr fontId="4" type="noConversion"/>
  </si>
  <si>
    <t>上级追加指标（专项）</t>
    <phoneticPr fontId="4" type="noConversion"/>
  </si>
  <si>
    <t>上级追加指标（结算）</t>
    <phoneticPr fontId="4" type="noConversion"/>
  </si>
  <si>
    <t>年初预算已列</t>
    <phoneticPr fontId="4" type="noConversion"/>
  </si>
  <si>
    <t>应作追加（=G+H-I）</t>
    <phoneticPr fontId="4" type="noConversion"/>
  </si>
  <si>
    <t>年初预算数</t>
    <phoneticPr fontId="4" type="noConversion"/>
  </si>
  <si>
    <t>预算执行数（=J+K）</t>
    <phoneticPr fontId="4" type="noConversion"/>
  </si>
  <si>
    <t>崇义县2020年1-6月基金预算执行情况表</t>
    <phoneticPr fontId="4" type="noConversion"/>
  </si>
  <si>
    <t>附件4：</t>
    <phoneticPr fontId="4" type="noConversion"/>
  </si>
  <si>
    <t>项      目</t>
    <phoneticPr fontId="4" type="noConversion"/>
  </si>
  <si>
    <t>2020年上半年完成数</t>
    <phoneticPr fontId="4" type="noConversion"/>
  </si>
  <si>
    <t>备注</t>
    <phoneticPr fontId="4" type="noConversion"/>
  </si>
  <si>
    <r>
      <t>比上年±</t>
    </r>
    <r>
      <rPr>
        <sz val="11"/>
        <rFont val="黑体"/>
        <family val="3"/>
        <charset val="134"/>
      </rPr>
      <t>%</t>
    </r>
    <phoneticPr fontId="4" type="noConversion"/>
  </si>
  <si>
    <t>崇义县2020年1-6月社会保险基金预算执行情况表</t>
    <phoneticPr fontId="4" type="noConversion"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</si>
</sst>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_ "/>
    <numFmt numFmtId="177" formatCode="0.0_ "/>
    <numFmt numFmtId="178" formatCode="0_);[Red]\(0\)"/>
    <numFmt numFmtId="179" formatCode="0.0_);[Red]\(0.0\)"/>
  </numFmts>
  <fonts count="40">
    <font>
      <sz val="12"/>
      <name val="宋体"/>
      <charset val="134"/>
    </font>
    <font>
      <sz val="7"/>
      <name val="Small Fonts"/>
      <family val="2"/>
    </font>
    <font>
      <sz val="10"/>
      <name val="MS Sans Serif"/>
      <family val="2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宋体"/>
      <charset val="134"/>
    </font>
    <font>
      <b/>
      <sz val="18"/>
      <name val="宋体"/>
      <charset val="134"/>
    </font>
    <font>
      <b/>
      <sz val="10"/>
      <name val="黑体"/>
      <family val="3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family val="3"/>
      <charset val="134"/>
    </font>
    <font>
      <sz val="12"/>
      <name val="黑体"/>
      <family val="3"/>
      <charset val="134"/>
    </font>
    <font>
      <sz val="18"/>
      <name val="方正小标宋简体"/>
      <family val="4"/>
      <charset val="134"/>
    </font>
    <font>
      <sz val="10"/>
      <name val="黑体"/>
      <family val="3"/>
      <charset val="134"/>
    </font>
    <font>
      <sz val="11"/>
      <name val="黑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2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37" fontId="1" fillId="0" borderId="0"/>
    <xf numFmtId="0" fontId="2" fillId="0" borderId="0"/>
    <xf numFmtId="0" fontId="13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" fillId="0" borderId="0"/>
    <xf numFmtId="0" fontId="28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" fillId="0" borderId="0"/>
    <xf numFmtId="41" fontId="3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16" borderId="8" applyNumberFormat="0" applyAlignment="0" applyProtection="0">
      <alignment vertical="center"/>
    </xf>
    <xf numFmtId="0" fontId="27" fillId="7" borderId="5" applyNumberFormat="0" applyAlignment="0" applyProtection="0">
      <alignment vertical="center"/>
    </xf>
    <xf numFmtId="0" fontId="6" fillId="0" borderId="0"/>
    <xf numFmtId="0" fontId="3" fillId="23" borderId="9" applyNumberFormat="0" applyFont="0" applyAlignment="0" applyProtection="0">
      <alignment vertical="center"/>
    </xf>
  </cellStyleXfs>
  <cellXfs count="104">
    <xf numFmtId="0" fontId="0" fillId="0" borderId="0" xfId="0"/>
    <xf numFmtId="0" fontId="9" fillId="0" borderId="0" xfId="0" applyFont="1" applyAlignment="1">
      <alignment horizontal="center"/>
    </xf>
    <xf numFmtId="0" fontId="5" fillId="0" borderId="0" xfId="0" applyFont="1"/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177" fontId="5" fillId="0" borderId="10" xfId="0" applyNumberFormat="1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</xf>
    <xf numFmtId="177" fontId="10" fillId="0" borderId="12" xfId="0" applyNumberFormat="1" applyFont="1" applyBorder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horizontal="center" vertical="center"/>
      <protection locked="0"/>
    </xf>
    <xf numFmtId="176" fontId="8" fillId="0" borderId="10" xfId="0" applyNumberFormat="1" applyFont="1" applyBorder="1" applyAlignment="1" applyProtection="1">
      <alignment horizontal="center" vertical="center"/>
      <protection locked="0"/>
    </xf>
    <xf numFmtId="177" fontId="0" fillId="0" borderId="0" xfId="0" applyNumberFormat="1"/>
    <xf numFmtId="0" fontId="5" fillId="0" borderId="10" xfId="0" applyFont="1" applyFill="1" applyBorder="1" applyAlignment="1">
      <alignment horizontal="center" vertical="center"/>
    </xf>
    <xf numFmtId="1" fontId="0" fillId="0" borderId="0" xfId="0" applyNumberFormat="1"/>
    <xf numFmtId="0" fontId="5" fillId="0" borderId="13" xfId="0" applyFont="1" applyBorder="1" applyAlignment="1" applyProtection="1">
      <alignment horizontal="center" vertical="center"/>
      <protection locked="0"/>
    </xf>
    <xf numFmtId="1" fontId="5" fillId="0" borderId="10" xfId="28" applyNumberFormat="1" applyFont="1" applyFill="1" applyBorder="1" applyAlignment="1">
      <alignment vertical="center" wrapText="1"/>
    </xf>
    <xf numFmtId="0" fontId="29" fillId="0" borderId="0" xfId="0" applyFont="1"/>
    <xf numFmtId="177" fontId="8" fillId="0" borderId="10" xfId="0" applyNumberFormat="1" applyFont="1" applyBorder="1" applyAlignment="1" applyProtection="1">
      <alignment horizontal="center" vertical="center"/>
      <protection locked="0"/>
    </xf>
    <xf numFmtId="0" fontId="0" fillId="24" borderId="0" xfId="0" applyFill="1"/>
    <xf numFmtId="0" fontId="5" fillId="24" borderId="10" xfId="0" applyFont="1" applyFill="1" applyBorder="1" applyAlignment="1">
      <alignment horizontal="center" vertical="center" wrapText="1"/>
    </xf>
    <xf numFmtId="0" fontId="0" fillId="24" borderId="10" xfId="0" applyFill="1" applyBorder="1"/>
    <xf numFmtId="0" fontId="29" fillId="24" borderId="10" xfId="0" applyFont="1" applyFill="1" applyBorder="1"/>
    <xf numFmtId="176" fontId="0" fillId="24" borderId="10" xfId="0" applyNumberFormat="1" applyFill="1" applyBorder="1"/>
    <xf numFmtId="176" fontId="5" fillId="24" borderId="10" xfId="0" applyNumberFormat="1" applyFont="1" applyFill="1" applyBorder="1" applyAlignment="1" applyProtection="1">
      <alignment horizontal="right" vertical="center"/>
      <protection locked="0"/>
    </xf>
    <xf numFmtId="176" fontId="8" fillId="24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1" fontId="8" fillId="0" borderId="1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10" xfId="0" applyNumberFormat="1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" fontId="5" fillId="0" borderId="10" xfId="0" applyNumberFormat="1" applyFont="1" applyBorder="1" applyAlignment="1">
      <alignment horizontal="left" vertical="center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0" fontId="5" fillId="0" borderId="14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178" fontId="29" fillId="0" borderId="0" xfId="0" applyNumberFormat="1" applyFont="1"/>
    <xf numFmtId="176" fontId="29" fillId="0" borderId="0" xfId="0" applyNumberFormat="1" applyFont="1"/>
    <xf numFmtId="0" fontId="3" fillId="0" borderId="0" xfId="27"/>
    <xf numFmtId="0" fontId="5" fillId="0" borderId="14" xfId="27" applyFont="1" applyFill="1" applyBorder="1" applyAlignment="1">
      <alignment vertical="center"/>
    </xf>
    <xf numFmtId="0" fontId="5" fillId="0" borderId="0" xfId="27" applyFont="1"/>
    <xf numFmtId="0" fontId="30" fillId="0" borderId="10" xfId="27" applyFont="1" applyFill="1" applyBorder="1" applyAlignment="1">
      <alignment vertical="center"/>
    </xf>
    <xf numFmtId="0" fontId="28" fillId="0" borderId="10" xfId="27" applyFont="1" applyFill="1" applyBorder="1" applyAlignment="1">
      <alignment vertical="center"/>
    </xf>
    <xf numFmtId="0" fontId="3" fillId="0" borderId="0" xfId="27" applyFill="1"/>
    <xf numFmtId="178" fontId="5" fillId="0" borderId="10" xfId="0" applyNumberFormat="1" applyFont="1" applyBorder="1" applyAlignment="1">
      <alignment horizontal="center" vertical="center"/>
    </xf>
    <xf numFmtId="179" fontId="5" fillId="0" borderId="10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center" vertical="center"/>
    </xf>
    <xf numFmtId="178" fontId="8" fillId="0" borderId="10" xfId="0" applyNumberFormat="1" applyFont="1" applyBorder="1" applyAlignment="1">
      <alignment horizontal="center" vertical="center"/>
    </xf>
    <xf numFmtId="179" fontId="8" fillId="0" borderId="10" xfId="0" applyNumberFormat="1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 wrapText="1"/>
    </xf>
    <xf numFmtId="178" fontId="5" fillId="0" borderId="10" xfId="0" applyNumberFormat="1" applyFont="1" applyFill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/>
    </xf>
    <xf numFmtId="0" fontId="5" fillId="0" borderId="10" xfId="27" applyFont="1" applyFill="1" applyBorder="1" applyAlignment="1">
      <alignment horizontal="center" vertical="center"/>
    </xf>
    <xf numFmtId="177" fontId="5" fillId="0" borderId="10" xfId="27" applyNumberFormat="1" applyFont="1" applyBorder="1" applyAlignment="1">
      <alignment horizontal="center" vertical="center"/>
    </xf>
    <xf numFmtId="176" fontId="5" fillId="0" borderId="10" xfId="27" applyNumberFormat="1" applyFont="1" applyFill="1" applyBorder="1" applyAlignment="1">
      <alignment horizontal="center" vertical="center"/>
    </xf>
    <xf numFmtId="176" fontId="5" fillId="0" borderId="10" xfId="27" applyNumberFormat="1" applyFont="1" applyBorder="1" applyAlignment="1">
      <alignment horizontal="center" vertical="center"/>
    </xf>
    <xf numFmtId="0" fontId="5" fillId="0" borderId="0" xfId="27" applyFont="1" applyFill="1"/>
    <xf numFmtId="0" fontId="8" fillId="0" borderId="10" xfId="0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1" fontId="31" fillId="0" borderId="10" xfId="0" applyNumberFormat="1" applyFont="1" applyFill="1" applyBorder="1" applyAlignment="1">
      <alignment horizontal="left" vertical="center"/>
    </xf>
    <xf numFmtId="0" fontId="31" fillId="0" borderId="10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vertical="center" wrapText="1"/>
    </xf>
    <xf numFmtId="1" fontId="31" fillId="0" borderId="10" xfId="0" applyNumberFormat="1" applyFont="1" applyFill="1" applyBorder="1" applyAlignment="1">
      <alignment horizontal="center" vertical="center"/>
    </xf>
    <xf numFmtId="1" fontId="33" fillId="0" borderId="11" xfId="0" applyNumberFormat="1" applyFont="1" applyFill="1" applyBorder="1" applyAlignment="1">
      <alignment horizontal="left" vertical="center"/>
    </xf>
    <xf numFmtId="178" fontId="33" fillId="0" borderId="10" xfId="0" applyNumberFormat="1" applyFont="1" applyBorder="1" applyAlignment="1">
      <alignment horizontal="center" vertical="center"/>
    </xf>
    <xf numFmtId="179" fontId="33" fillId="0" borderId="10" xfId="0" applyNumberFormat="1" applyFont="1" applyBorder="1" applyAlignment="1">
      <alignment horizontal="center" vertical="center"/>
    </xf>
    <xf numFmtId="177" fontId="33" fillId="0" borderId="10" xfId="0" applyNumberFormat="1" applyFont="1" applyBorder="1" applyAlignment="1">
      <alignment horizontal="center" vertical="center"/>
    </xf>
    <xf numFmtId="1" fontId="33" fillId="0" borderId="10" xfId="0" applyNumberFormat="1" applyFont="1" applyFill="1" applyBorder="1" applyAlignment="1">
      <alignment horizontal="left" vertical="center"/>
    </xf>
    <xf numFmtId="1" fontId="33" fillId="0" borderId="10" xfId="0" applyNumberFormat="1" applyFont="1" applyFill="1" applyBorder="1" applyAlignment="1">
      <alignment horizontal="center" vertical="center"/>
    </xf>
    <xf numFmtId="0" fontId="34" fillId="0" borderId="10" xfId="0" applyFont="1" applyBorder="1" applyAlignment="1" applyProtection="1">
      <alignment vertical="center" wrapText="1"/>
      <protection locked="0"/>
    </xf>
    <xf numFmtId="1" fontId="34" fillId="0" borderId="10" xfId="28" applyNumberFormat="1" applyFont="1" applyFill="1" applyBorder="1" applyAlignment="1">
      <alignment vertical="center" wrapText="1"/>
    </xf>
    <xf numFmtId="0" fontId="34" fillId="0" borderId="10" xfId="27" applyFont="1" applyFill="1" applyBorder="1" applyAlignment="1">
      <alignment horizontal="left" vertical="center"/>
    </xf>
    <xf numFmtId="0" fontId="34" fillId="0" borderId="10" xfId="27" applyFont="1" applyFill="1" applyBorder="1" applyAlignment="1">
      <alignment vertical="center"/>
    </xf>
    <xf numFmtId="176" fontId="5" fillId="0" borderId="10" xfId="0" applyNumberFormat="1" applyFont="1" applyBorder="1" applyAlignment="1">
      <alignment horizontal="center" vertical="center"/>
    </xf>
    <xf numFmtId="177" fontId="35" fillId="0" borderId="10" xfId="0" applyNumberFormat="1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 wrapText="1"/>
    </xf>
    <xf numFmtId="0" fontId="35" fillId="0" borderId="13" xfId="0" applyFont="1" applyBorder="1" applyAlignment="1" applyProtection="1">
      <alignment vertical="center"/>
      <protection locked="0"/>
    </xf>
    <xf numFmtId="177" fontId="35" fillId="0" borderId="10" xfId="0" applyNumberFormat="1" applyFont="1" applyBorder="1" applyAlignment="1" applyProtection="1">
      <alignment horizontal="center" vertical="center"/>
      <protection locked="0"/>
    </xf>
    <xf numFmtId="0" fontId="3" fillId="0" borderId="10" xfId="27" applyBorder="1"/>
    <xf numFmtId="0" fontId="34" fillId="0" borderId="10" xfId="27" applyFont="1" applyFill="1" applyBorder="1" applyAlignment="1">
      <alignment horizontal="left" vertical="center" wrapText="1"/>
    </xf>
    <xf numFmtId="0" fontId="35" fillId="0" borderId="10" xfId="27" applyFont="1" applyFill="1" applyBorder="1" applyAlignment="1">
      <alignment vertical="center"/>
    </xf>
    <xf numFmtId="0" fontId="35" fillId="0" borderId="10" xfId="27" applyFont="1" applyFill="1" applyBorder="1" applyAlignment="1">
      <alignment horizontal="left" vertical="center" wrapText="1"/>
    </xf>
    <xf numFmtId="177" fontId="35" fillId="0" borderId="10" xfId="27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5" xfId="0" applyFont="1" applyBorder="1" applyAlignment="1">
      <alignment horizontal="left"/>
    </xf>
    <xf numFmtId="0" fontId="5" fillId="0" borderId="14" xfId="27" applyFont="1" applyFill="1" applyBorder="1" applyAlignment="1">
      <alignment horizontal="right"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horizontal="center"/>
    </xf>
    <xf numFmtId="0" fontId="38" fillId="0" borderId="10" xfId="0" applyFont="1" applyBorder="1" applyAlignment="1">
      <alignment horizontal="center" vertical="center" wrapText="1"/>
    </xf>
    <xf numFmtId="0" fontId="36" fillId="0" borderId="0" xfId="0" applyFont="1"/>
    <xf numFmtId="0" fontId="38" fillId="0" borderId="13" xfId="0" applyFont="1" applyBorder="1" applyAlignment="1">
      <alignment horizontal="center" vertical="center" wrapText="1"/>
    </xf>
    <xf numFmtId="0" fontId="38" fillId="24" borderId="10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9" fillId="0" borderId="10" xfId="27" applyFont="1" applyFill="1" applyBorder="1" applyAlignment="1">
      <alignment horizontal="center" vertical="center"/>
    </xf>
    <xf numFmtId="0" fontId="38" fillId="0" borderId="10" xfId="27" applyFont="1" applyFill="1" applyBorder="1" applyAlignment="1">
      <alignment horizontal="center" vertical="center" wrapText="1"/>
    </xf>
    <xf numFmtId="0" fontId="36" fillId="0" borderId="0" xfId="27" applyFont="1"/>
    <xf numFmtId="0" fontId="37" fillId="0" borderId="0" xfId="27" applyFont="1" applyFill="1" applyAlignment="1">
      <alignment horizontal="center" vertical="center"/>
    </xf>
  </cellXfs>
  <cellStyles count="5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no dec" xfId="19"/>
    <cellStyle name="Normal_APR" xfId="20"/>
    <cellStyle name="标题" xfId="21" builtinId="15" customBuiltin="1"/>
    <cellStyle name="标题 1" xfId="22" builtinId="16" customBuiltin="1"/>
    <cellStyle name="标题 2" xfId="23" builtinId="17" customBuiltin="1"/>
    <cellStyle name="标题 3" xfId="24" builtinId="18" customBuiltin="1"/>
    <cellStyle name="标题 4" xfId="25" builtinId="19" customBuiltin="1"/>
    <cellStyle name="差" xfId="26" builtinId="27" customBuiltin="1"/>
    <cellStyle name="常规" xfId="0" builtinId="0"/>
    <cellStyle name="常规_关于2017年县本级财政决算和2018年上半年全县财政预算执行情况的报告附表（2018.07.12）" xfId="27"/>
    <cellStyle name="常规_新旧科目对应表" xfId="28"/>
    <cellStyle name="好" xfId="29" builtinId="26" customBuiltin="1"/>
    <cellStyle name="汇总" xfId="30" builtinId="25" customBuiltin="1"/>
    <cellStyle name="计算" xfId="31" builtinId="22" customBuiltin="1"/>
    <cellStyle name="检查单元格" xfId="32" builtinId="23" customBuiltin="1"/>
    <cellStyle name="解释性文本" xfId="33" builtinId="53" customBuiltin="1"/>
    <cellStyle name="警告文本" xfId="34" builtinId="11" customBuiltin="1"/>
    <cellStyle name="链接单元格" xfId="35" builtinId="24" customBuiltin="1"/>
    <cellStyle name="普通_97-917" xfId="36"/>
    <cellStyle name="千分位[0]_laroux" xfId="37"/>
    <cellStyle name="千分位_97-917" xfId="38"/>
    <cellStyle name="千位[0]_1" xfId="39"/>
    <cellStyle name="千位_1" xfId="40"/>
    <cellStyle name="强调文字颜色 1" xfId="41" builtinId="29" customBuiltin="1"/>
    <cellStyle name="强调文字颜色 2" xfId="42" builtinId="33" customBuiltin="1"/>
    <cellStyle name="强调文字颜色 3" xfId="43" builtinId="37" customBuiltin="1"/>
    <cellStyle name="强调文字颜色 4" xfId="44" builtinId="41" customBuiltin="1"/>
    <cellStyle name="强调文字颜色 5" xfId="45" builtinId="45" customBuiltin="1"/>
    <cellStyle name="强调文字颜色 6" xfId="46" builtinId="49" customBuiltin="1"/>
    <cellStyle name="适中" xfId="47" builtinId="28" customBuiltin="1"/>
    <cellStyle name="输出" xfId="48" builtinId="21" customBuiltin="1"/>
    <cellStyle name="输入" xfId="49" builtinId="20" customBuiltin="1"/>
    <cellStyle name="样式 1" xfId="50"/>
    <cellStyle name="注释" xfId="51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pane ySplit="5" topLeftCell="A21" activePane="bottomLeft" state="frozen"/>
      <selection activeCell="L6" sqref="L6"/>
      <selection pane="bottomLeft" activeCell="A4" sqref="A4:XFD4"/>
    </sheetView>
  </sheetViews>
  <sheetFormatPr defaultRowHeight="14.25"/>
  <cols>
    <col min="1" max="1" width="22.125" style="2" customWidth="1"/>
    <col min="2" max="2" width="10.625" style="14" customWidth="1"/>
    <col min="3" max="6" width="10.625" customWidth="1"/>
    <col min="7" max="7" width="9.5" bestFit="1" customWidth="1"/>
  </cols>
  <sheetData>
    <row r="1" spans="1:8" s="90" customFormat="1" ht="18.75" customHeight="1">
      <c r="A1" s="93" t="s">
        <v>114</v>
      </c>
    </row>
    <row r="2" spans="1:8" ht="20.25" customHeight="1">
      <c r="A2" s="94" t="s">
        <v>103</v>
      </c>
      <c r="B2" s="94"/>
      <c r="C2" s="94"/>
      <c r="D2" s="94"/>
      <c r="E2" s="94"/>
      <c r="F2" s="94"/>
    </row>
    <row r="3" spans="1:8" ht="20.25" customHeight="1">
      <c r="A3" s="26"/>
      <c r="B3" s="1"/>
      <c r="C3" s="1"/>
      <c r="D3" s="1"/>
      <c r="E3" s="1"/>
      <c r="F3" s="38" t="s">
        <v>21</v>
      </c>
    </row>
    <row r="4" spans="1:8" s="96" customFormat="1" ht="32.25" customHeight="1">
      <c r="A4" s="95" t="s">
        <v>117</v>
      </c>
      <c r="B4" s="95" t="s">
        <v>118</v>
      </c>
      <c r="C4" s="95" t="s">
        <v>119</v>
      </c>
      <c r="D4" s="95" t="s">
        <v>120</v>
      </c>
      <c r="E4" s="95" t="s">
        <v>121</v>
      </c>
      <c r="F4" s="95" t="s">
        <v>122</v>
      </c>
    </row>
    <row r="5" spans="1:8" ht="17.100000000000001" customHeight="1">
      <c r="A5" s="70" t="s">
        <v>7</v>
      </c>
      <c r="B5" s="71">
        <f>B6+B13+B16</f>
        <v>74777</v>
      </c>
      <c r="C5" s="71">
        <f>C6+C13+C16</f>
        <v>30075</v>
      </c>
      <c r="D5" s="72">
        <f t="shared" ref="D5:D35" si="0">C5/B5*100</f>
        <v>40.21958623640959</v>
      </c>
      <c r="E5" s="71">
        <f>E6+E13+E16</f>
        <v>37406</v>
      </c>
      <c r="F5" s="73">
        <f t="shared" ref="F5:F35" si="1">C5/E5*100-100</f>
        <v>-19.598460140084484</v>
      </c>
      <c r="G5" s="41"/>
    </row>
    <row r="6" spans="1:8" ht="16.5" customHeight="1">
      <c r="A6" s="29" t="s">
        <v>8</v>
      </c>
      <c r="B6" s="49">
        <f>SUM(B7:B12)</f>
        <v>58565</v>
      </c>
      <c r="C6" s="49">
        <f>SUM(C7:C12)</f>
        <v>20429</v>
      </c>
      <c r="D6" s="50">
        <f t="shared" si="0"/>
        <v>34.882609066848801</v>
      </c>
      <c r="E6" s="49">
        <f>SUM(E7:E12)</f>
        <v>30956</v>
      </c>
      <c r="F6" s="51">
        <f t="shared" si="1"/>
        <v>-34.006331567385971</v>
      </c>
      <c r="G6" s="41"/>
    </row>
    <row r="7" spans="1:8" ht="17.100000000000001" customHeight="1">
      <c r="A7" s="66" t="s">
        <v>51</v>
      </c>
      <c r="B7" s="49">
        <v>26214</v>
      </c>
      <c r="C7" s="49">
        <v>10952</v>
      </c>
      <c r="D7" s="50">
        <f t="shared" si="0"/>
        <v>41.779201953154804</v>
      </c>
      <c r="E7" s="49">
        <v>11242</v>
      </c>
      <c r="F7" s="51">
        <f t="shared" si="1"/>
        <v>-2.57961216865327</v>
      </c>
      <c r="G7" s="41"/>
    </row>
    <row r="8" spans="1:8" ht="17.100000000000001" customHeight="1">
      <c r="A8" s="29" t="s">
        <v>39</v>
      </c>
      <c r="B8" s="49">
        <v>26522</v>
      </c>
      <c r="C8" s="49">
        <v>6227</v>
      </c>
      <c r="D8" s="50">
        <f t="shared" si="0"/>
        <v>23.478621521755525</v>
      </c>
      <c r="E8" s="49">
        <v>16795</v>
      </c>
      <c r="F8" s="51">
        <f t="shared" si="1"/>
        <v>-62.923489133670735</v>
      </c>
      <c r="G8" s="41"/>
    </row>
    <row r="9" spans="1:8" ht="17.100000000000001" customHeight="1">
      <c r="A9" s="30" t="s">
        <v>40</v>
      </c>
      <c r="B9" s="49">
        <v>780</v>
      </c>
      <c r="C9" s="49">
        <v>874</v>
      </c>
      <c r="D9" s="50">
        <f t="shared" si="0"/>
        <v>112.05128205128206</v>
      </c>
      <c r="E9" s="49">
        <v>346</v>
      </c>
      <c r="F9" s="51">
        <f t="shared" si="1"/>
        <v>152.60115606936418</v>
      </c>
      <c r="G9" s="41"/>
    </row>
    <row r="10" spans="1:8" ht="17.100000000000001" customHeight="1">
      <c r="A10" s="29" t="s">
        <v>9</v>
      </c>
      <c r="B10" s="49">
        <v>3000</v>
      </c>
      <c r="C10" s="49">
        <v>1039</v>
      </c>
      <c r="D10" s="50">
        <f t="shared" si="0"/>
        <v>34.633333333333333</v>
      </c>
      <c r="E10" s="49">
        <v>1511</v>
      </c>
      <c r="F10" s="51">
        <f t="shared" si="1"/>
        <v>-31.237590999338181</v>
      </c>
      <c r="G10" s="41"/>
    </row>
    <row r="11" spans="1:8" ht="17.100000000000001" customHeight="1">
      <c r="A11" s="29" t="s">
        <v>48</v>
      </c>
      <c r="B11" s="49">
        <v>2000</v>
      </c>
      <c r="C11" s="49">
        <v>1319</v>
      </c>
      <c r="D11" s="50">
        <f>C11/B11*100</f>
        <v>65.95</v>
      </c>
      <c r="E11" s="49">
        <v>1041</v>
      </c>
      <c r="F11" s="51">
        <f t="shared" si="1"/>
        <v>26.705091258405389</v>
      </c>
      <c r="G11" s="41"/>
    </row>
    <row r="12" spans="1:8" ht="17.100000000000001" customHeight="1">
      <c r="A12" s="66" t="s">
        <v>52</v>
      </c>
      <c r="B12" s="49">
        <v>49</v>
      </c>
      <c r="C12" s="49">
        <v>18</v>
      </c>
      <c r="D12" s="50">
        <f t="shared" si="0"/>
        <v>36.734693877551024</v>
      </c>
      <c r="E12" s="49">
        <v>21</v>
      </c>
      <c r="F12" s="51">
        <f t="shared" si="1"/>
        <v>-14.285714285714292</v>
      </c>
      <c r="G12" s="41"/>
    </row>
    <row r="13" spans="1:8" ht="17.100000000000001" customHeight="1">
      <c r="A13" s="29" t="s">
        <v>25</v>
      </c>
      <c r="B13" s="49">
        <f>SUM(B14:B15)</f>
        <v>11992</v>
      </c>
      <c r="C13" s="49">
        <f>SUM(C14:C15)</f>
        <v>7608</v>
      </c>
      <c r="D13" s="50">
        <f t="shared" si="0"/>
        <v>63.442294863242168</v>
      </c>
      <c r="E13" s="49">
        <f>SUM(E14:E15)</f>
        <v>3363</v>
      </c>
      <c r="F13" s="51">
        <f t="shared" si="1"/>
        <v>126.22658340767171</v>
      </c>
      <c r="G13" s="41"/>
    </row>
    <row r="14" spans="1:8" ht="17.100000000000001" customHeight="1">
      <c r="A14" s="29" t="s">
        <v>20</v>
      </c>
      <c r="B14" s="49">
        <v>6992</v>
      </c>
      <c r="C14" s="49">
        <v>4218</v>
      </c>
      <c r="D14" s="50">
        <f t="shared" si="0"/>
        <v>60.326086956521742</v>
      </c>
      <c r="E14" s="49">
        <v>1791</v>
      </c>
      <c r="F14" s="51">
        <f t="shared" si="1"/>
        <v>135.51088777219431</v>
      </c>
      <c r="G14" s="41"/>
    </row>
    <row r="15" spans="1:8" ht="17.100000000000001" customHeight="1">
      <c r="A15" s="29" t="s">
        <v>10</v>
      </c>
      <c r="B15" s="49">
        <v>5000</v>
      </c>
      <c r="C15" s="49">
        <v>3390</v>
      </c>
      <c r="D15" s="50">
        <f t="shared" si="0"/>
        <v>67.800000000000011</v>
      </c>
      <c r="E15" s="49">
        <v>1572</v>
      </c>
      <c r="F15" s="51">
        <f t="shared" si="1"/>
        <v>115.64885496183206</v>
      </c>
      <c r="G15" s="41"/>
    </row>
    <row r="16" spans="1:8" ht="17.100000000000001" customHeight="1">
      <c r="A16" s="66" t="s">
        <v>53</v>
      </c>
      <c r="B16" s="49">
        <v>4220</v>
      </c>
      <c r="C16" s="49">
        <v>2038</v>
      </c>
      <c r="D16" s="50">
        <f t="shared" si="0"/>
        <v>48.293838862559241</v>
      </c>
      <c r="E16" s="49">
        <v>3087</v>
      </c>
      <c r="F16" s="51">
        <f t="shared" si="1"/>
        <v>-33.981211532231939</v>
      </c>
      <c r="G16" s="41"/>
      <c r="H16" s="12"/>
    </row>
    <row r="17" spans="1:7" ht="17.100000000000001" customHeight="1">
      <c r="A17" s="74" t="s">
        <v>11</v>
      </c>
      <c r="B17" s="71">
        <f>B18+B21+B22+B23</f>
        <v>24800</v>
      </c>
      <c r="C17" s="71">
        <f>C18+C21+C22+C23</f>
        <v>22035</v>
      </c>
      <c r="D17" s="72">
        <f t="shared" si="0"/>
        <v>88.850806451612911</v>
      </c>
      <c r="E17" s="71">
        <f>E18+E21+E22+E23</f>
        <v>14349</v>
      </c>
      <c r="F17" s="73">
        <f t="shared" si="1"/>
        <v>53.564708342044753</v>
      </c>
      <c r="G17" s="41"/>
    </row>
    <row r="18" spans="1:7" ht="17.100000000000001" customHeight="1">
      <c r="A18" s="66" t="s">
        <v>54</v>
      </c>
      <c r="B18" s="49">
        <f>B19+B20</f>
        <v>12830</v>
      </c>
      <c r="C18" s="49">
        <f>C19+C20</f>
        <v>5124</v>
      </c>
      <c r="D18" s="50">
        <f t="shared" si="0"/>
        <v>39.937646141855026</v>
      </c>
      <c r="E18" s="49">
        <f>E19+E20</f>
        <v>8286</v>
      </c>
      <c r="F18" s="51">
        <f t="shared" si="1"/>
        <v>-38.160753077480095</v>
      </c>
      <c r="G18" s="41"/>
    </row>
    <row r="19" spans="1:7" ht="17.100000000000001" customHeight="1">
      <c r="A19" s="67" t="s">
        <v>55</v>
      </c>
      <c r="B19" s="49">
        <v>2000</v>
      </c>
      <c r="C19" s="49">
        <v>1922</v>
      </c>
      <c r="D19" s="50">
        <f t="shared" si="0"/>
        <v>96.1</v>
      </c>
      <c r="E19" s="49">
        <v>654</v>
      </c>
      <c r="F19" s="51">
        <f t="shared" si="1"/>
        <v>193.88379204892965</v>
      </c>
      <c r="G19" s="41"/>
    </row>
    <row r="20" spans="1:7" ht="17.100000000000001" customHeight="1">
      <c r="A20" s="68" t="s">
        <v>56</v>
      </c>
      <c r="B20" s="49">
        <v>10830</v>
      </c>
      <c r="C20" s="49">
        <v>3202</v>
      </c>
      <c r="D20" s="50">
        <f t="shared" si="0"/>
        <v>29.566020313942754</v>
      </c>
      <c r="E20" s="49">
        <v>7632</v>
      </c>
      <c r="F20" s="51">
        <f t="shared" si="1"/>
        <v>-58.045073375262049</v>
      </c>
      <c r="G20" s="41"/>
    </row>
    <row r="21" spans="1:7" ht="17.100000000000001" customHeight="1">
      <c r="A21" s="29" t="s">
        <v>12</v>
      </c>
      <c r="B21" s="49">
        <v>1790</v>
      </c>
      <c r="C21" s="49">
        <v>662</v>
      </c>
      <c r="D21" s="50">
        <f t="shared" si="0"/>
        <v>36.983240223463689</v>
      </c>
      <c r="E21" s="49">
        <v>853</v>
      </c>
      <c r="F21" s="51">
        <f t="shared" si="1"/>
        <v>-22.39155920281361</v>
      </c>
      <c r="G21" s="41"/>
    </row>
    <row r="22" spans="1:7" ht="17.100000000000001" customHeight="1">
      <c r="A22" s="66" t="s">
        <v>57</v>
      </c>
      <c r="B22" s="49">
        <v>9700</v>
      </c>
      <c r="C22" s="49">
        <v>16228</v>
      </c>
      <c r="D22" s="50">
        <f t="shared" si="0"/>
        <v>167.29896907216494</v>
      </c>
      <c r="E22" s="49">
        <v>5210</v>
      </c>
      <c r="F22" s="51">
        <f t="shared" si="1"/>
        <v>211.47792706333973</v>
      </c>
      <c r="G22" s="41"/>
    </row>
    <row r="23" spans="1:7" ht="17.100000000000001" customHeight="1">
      <c r="A23" s="29" t="s">
        <v>104</v>
      </c>
      <c r="B23" s="49">
        <v>480</v>
      </c>
      <c r="C23" s="49">
        <v>21</v>
      </c>
      <c r="D23" s="50">
        <f t="shared" si="0"/>
        <v>4.375</v>
      </c>
      <c r="E23" s="49"/>
      <c r="F23" s="51"/>
      <c r="G23" s="41"/>
    </row>
    <row r="24" spans="1:7" s="17" customFormat="1" ht="17.100000000000001" customHeight="1">
      <c r="A24" s="75" t="s">
        <v>82</v>
      </c>
      <c r="B24" s="52">
        <f>B5+B17</f>
        <v>99577</v>
      </c>
      <c r="C24" s="52">
        <f>C5+C17</f>
        <v>52110</v>
      </c>
      <c r="D24" s="53">
        <f t="shared" si="0"/>
        <v>52.331361659821042</v>
      </c>
      <c r="E24" s="52">
        <f>E5+E17</f>
        <v>51755</v>
      </c>
      <c r="F24" s="54">
        <f t="shared" si="1"/>
        <v>0.68592406530770234</v>
      </c>
      <c r="G24" s="41"/>
    </row>
    <row r="25" spans="1:7" ht="17.100000000000001" customHeight="1">
      <c r="A25" s="74" t="s">
        <v>13</v>
      </c>
      <c r="B25" s="71">
        <f>B26+B29+B30</f>
        <v>42723</v>
      </c>
      <c r="C25" s="71">
        <f>C26+C29+C30</f>
        <v>19483</v>
      </c>
      <c r="D25" s="72">
        <f t="shared" si="0"/>
        <v>45.60307094539241</v>
      </c>
      <c r="E25" s="71">
        <f>E26+E29+E30</f>
        <v>21070</v>
      </c>
      <c r="F25" s="73">
        <f t="shared" si="1"/>
        <v>-7.5320360702420572</v>
      </c>
      <c r="G25" s="41"/>
    </row>
    <row r="26" spans="1:7" ht="17.100000000000001" customHeight="1">
      <c r="A26" s="29" t="s">
        <v>41</v>
      </c>
      <c r="B26" s="55">
        <f>SUM(B27:B28)</f>
        <v>29173</v>
      </c>
      <c r="C26" s="55">
        <f>SUM(C27:C28)</f>
        <v>12134</v>
      </c>
      <c r="D26" s="50">
        <f t="shared" si="0"/>
        <v>41.593254036266408</v>
      </c>
      <c r="E26" s="55">
        <f>SUM(E27:E28)</f>
        <v>12518</v>
      </c>
      <c r="F26" s="51">
        <f t="shared" si="1"/>
        <v>-3.0675826809394522</v>
      </c>
      <c r="G26" s="41"/>
    </row>
    <row r="27" spans="1:7" ht="17.100000000000001" customHeight="1">
      <c r="A27" s="29" t="s">
        <v>43</v>
      </c>
      <c r="B27" s="56">
        <v>29127</v>
      </c>
      <c r="C27" s="55">
        <v>12109</v>
      </c>
      <c r="D27" s="50">
        <f t="shared" si="0"/>
        <v>41.573110859340126</v>
      </c>
      <c r="E27" s="55">
        <v>12492</v>
      </c>
      <c r="F27" s="51">
        <f t="shared" si="1"/>
        <v>-3.0659622158181179</v>
      </c>
      <c r="G27" s="41"/>
    </row>
    <row r="28" spans="1:7" ht="17.100000000000001" customHeight="1">
      <c r="A28" s="29" t="s">
        <v>42</v>
      </c>
      <c r="B28" s="56">
        <v>46</v>
      </c>
      <c r="C28" s="57">
        <v>25</v>
      </c>
      <c r="D28" s="50">
        <f t="shared" si="0"/>
        <v>54.347826086956516</v>
      </c>
      <c r="E28" s="57">
        <v>26</v>
      </c>
      <c r="F28" s="51">
        <f t="shared" si="1"/>
        <v>-3.8461538461538396</v>
      </c>
      <c r="G28" s="41"/>
    </row>
    <row r="29" spans="1:7" ht="17.100000000000001" customHeight="1">
      <c r="A29" s="29" t="s">
        <v>14</v>
      </c>
      <c r="B29" s="49">
        <v>4175</v>
      </c>
      <c r="C29" s="57">
        <v>1889</v>
      </c>
      <c r="D29" s="50">
        <f t="shared" si="0"/>
        <v>45.245508982035929</v>
      </c>
      <c r="E29" s="57">
        <v>2113</v>
      </c>
      <c r="F29" s="51">
        <f t="shared" si="1"/>
        <v>-10.601041173686696</v>
      </c>
      <c r="G29" s="41"/>
    </row>
    <row r="30" spans="1:7" ht="17.100000000000001" customHeight="1">
      <c r="A30" s="31" t="s">
        <v>15</v>
      </c>
      <c r="B30" s="49">
        <f>B31+B32-1</f>
        <v>9375</v>
      </c>
      <c r="C30" s="57">
        <f>C31+C32</f>
        <v>5460</v>
      </c>
      <c r="D30" s="50">
        <f t="shared" si="0"/>
        <v>58.24</v>
      </c>
      <c r="E30" s="49">
        <f>E31+E32</f>
        <v>6439</v>
      </c>
      <c r="F30" s="51">
        <f t="shared" si="1"/>
        <v>-15.204224258425228</v>
      </c>
      <c r="G30" s="41"/>
    </row>
    <row r="31" spans="1:7" ht="17.100000000000001" customHeight="1">
      <c r="A31" s="30" t="s">
        <v>16</v>
      </c>
      <c r="B31" s="49">
        <v>7913</v>
      </c>
      <c r="C31" s="57">
        <v>3821</v>
      </c>
      <c r="D31" s="50">
        <f t="shared" si="0"/>
        <v>48.287627953999746</v>
      </c>
      <c r="E31" s="57">
        <v>5789</v>
      </c>
      <c r="F31" s="51">
        <f t="shared" si="1"/>
        <v>-33.995508723441006</v>
      </c>
      <c r="G31" s="41"/>
    </row>
    <row r="32" spans="1:7" ht="17.100000000000001" customHeight="1">
      <c r="A32" s="30" t="s">
        <v>17</v>
      </c>
      <c r="B32" s="49">
        <v>1463</v>
      </c>
      <c r="C32" s="57">
        <v>1639</v>
      </c>
      <c r="D32" s="50">
        <f t="shared" si="0"/>
        <v>112.03007518796993</v>
      </c>
      <c r="E32" s="57">
        <v>650</v>
      </c>
      <c r="F32" s="51">
        <f t="shared" si="1"/>
        <v>152.15384615384616</v>
      </c>
      <c r="G32" s="41"/>
    </row>
    <row r="33" spans="1:11" s="17" customFormat="1" ht="17.100000000000001" customHeight="1">
      <c r="A33" s="27" t="s">
        <v>18</v>
      </c>
      <c r="B33" s="52">
        <f>B24+B25</f>
        <v>142300</v>
      </c>
      <c r="C33" s="52">
        <f>C24+C25</f>
        <v>71593</v>
      </c>
      <c r="D33" s="53">
        <f t="shared" si="0"/>
        <v>50.311314125087847</v>
      </c>
      <c r="E33" s="52">
        <f>E24+E25</f>
        <v>72825</v>
      </c>
      <c r="F33" s="54">
        <f t="shared" si="1"/>
        <v>-1.691726742190184</v>
      </c>
      <c r="G33" s="41"/>
    </row>
    <row r="34" spans="1:11" ht="17.100000000000001" customHeight="1">
      <c r="A34" s="69" t="s">
        <v>58</v>
      </c>
      <c r="B34" s="58">
        <f>B5+B25</f>
        <v>117500</v>
      </c>
      <c r="C34" s="58">
        <f>C5+C25</f>
        <v>49558</v>
      </c>
      <c r="D34" s="50">
        <f t="shared" si="0"/>
        <v>42.177021276595745</v>
      </c>
      <c r="E34" s="58">
        <f>E5+E25</f>
        <v>58476</v>
      </c>
      <c r="F34" s="51">
        <f t="shared" si="1"/>
        <v>-15.250701142349001</v>
      </c>
      <c r="G34" s="41"/>
      <c r="I34" s="14"/>
      <c r="J34" s="14"/>
      <c r="K34" s="14"/>
    </row>
    <row r="35" spans="1:11" ht="17.100000000000001" customHeight="1">
      <c r="A35" s="13" t="s">
        <v>19</v>
      </c>
      <c r="B35" s="58">
        <f>B17</f>
        <v>24800</v>
      </c>
      <c r="C35" s="58">
        <f>C17</f>
        <v>22035</v>
      </c>
      <c r="D35" s="50">
        <f t="shared" si="0"/>
        <v>88.850806451612911</v>
      </c>
      <c r="E35" s="58">
        <f>E17</f>
        <v>14349</v>
      </c>
      <c r="F35" s="51">
        <f t="shared" si="1"/>
        <v>53.564708342044753</v>
      </c>
      <c r="G35" s="41"/>
    </row>
  </sheetData>
  <mergeCells count="1">
    <mergeCell ref="A2:F2"/>
  </mergeCells>
  <phoneticPr fontId="4" type="noConversion"/>
  <pageMargins left="1.0236220472440944" right="0.55118110236220474" top="0.78740157480314965" bottom="0.78740157480314965" header="0.51181102362204722" footer="0.51181102362204722"/>
  <pageSetup paperSize="9" orientation="portrait" horizontalDpi="180" verticalDpi="180" r:id="rId1"/>
  <headerFooter alignWithMargins="0"/>
  <ignoredErrors>
    <ignoredError sqref="B13:C13 E13 B26:C26 E26" formulaRange="1"/>
    <ignoredError sqref="D5:D6 D13 D17:D18 D24:D25 D30:D33 D34:D35" formula="1"/>
    <ignoredError sqref="D26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M43"/>
  <sheetViews>
    <sheetView workbookViewId="0">
      <pane ySplit="5" topLeftCell="A18" activePane="bottomLeft" state="frozen"/>
      <selection activeCell="J11" sqref="J11"/>
      <selection pane="bottomLeft"/>
    </sheetView>
  </sheetViews>
  <sheetFormatPr defaultRowHeight="14.25"/>
  <cols>
    <col min="1" max="1" width="22.125" customWidth="1"/>
    <col min="2" max="2" width="11.875" customWidth="1"/>
    <col min="3" max="3" width="10.625" customWidth="1"/>
    <col min="4" max="4" width="12.625" customWidth="1"/>
    <col min="5" max="5" width="10" customWidth="1"/>
    <col min="6" max="6" width="10.375" customWidth="1"/>
    <col min="7" max="7" width="9.625" style="19" hidden="1" customWidth="1"/>
    <col min="8" max="9" width="0" style="19" hidden="1" customWidth="1"/>
    <col min="10" max="10" width="9.125" style="19" hidden="1" customWidth="1"/>
    <col min="11" max="12" width="0" style="19" hidden="1" customWidth="1"/>
  </cols>
  <sheetData>
    <row r="1" spans="1:12" s="90" customFormat="1" ht="18.75" customHeight="1">
      <c r="A1" s="93" t="s">
        <v>115</v>
      </c>
    </row>
    <row r="2" spans="1:12" ht="24" customHeight="1">
      <c r="A2" s="99" t="s">
        <v>105</v>
      </c>
      <c r="B2" s="99"/>
      <c r="C2" s="99"/>
      <c r="D2" s="99"/>
      <c r="E2" s="99"/>
      <c r="F2" s="99"/>
    </row>
    <row r="3" spans="1:12" ht="14.25" customHeight="1">
      <c r="A3" s="28"/>
      <c r="B3" s="28"/>
      <c r="C3" s="28"/>
      <c r="D3" s="28"/>
      <c r="E3" s="28"/>
      <c r="F3" s="39" t="s">
        <v>23</v>
      </c>
    </row>
    <row r="4" spans="1:12" s="96" customFormat="1" ht="28.5" customHeight="1">
      <c r="A4" s="97" t="s">
        <v>123</v>
      </c>
      <c r="B4" s="97" t="s">
        <v>118</v>
      </c>
      <c r="C4" s="97" t="s">
        <v>119</v>
      </c>
      <c r="D4" s="97" t="s">
        <v>124</v>
      </c>
      <c r="E4" s="97" t="s">
        <v>125</v>
      </c>
      <c r="F4" s="97" t="s">
        <v>126</v>
      </c>
      <c r="G4" s="98" t="s">
        <v>127</v>
      </c>
      <c r="H4" s="98" t="s">
        <v>128</v>
      </c>
      <c r="I4" s="98" t="s">
        <v>129</v>
      </c>
      <c r="J4" s="98" t="s">
        <v>130</v>
      </c>
      <c r="K4" s="98" t="s">
        <v>131</v>
      </c>
      <c r="L4" s="98" t="s">
        <v>132</v>
      </c>
    </row>
    <row r="5" spans="1:12" ht="21.95" customHeight="1">
      <c r="A5" s="29" t="s">
        <v>59</v>
      </c>
      <c r="B5" s="80">
        <v>23243.319300000003</v>
      </c>
      <c r="C5" s="3">
        <v>11408</v>
      </c>
      <c r="D5" s="51">
        <f>C5/B5*100</f>
        <v>49.08076963000719</v>
      </c>
      <c r="E5" s="3">
        <v>19980</v>
      </c>
      <c r="F5" s="51">
        <f>C5/E5*100-100</f>
        <v>-42.902902902902909</v>
      </c>
      <c r="G5" s="21">
        <v>45</v>
      </c>
      <c r="H5" s="21">
        <v>384</v>
      </c>
      <c r="I5" s="21">
        <v>109</v>
      </c>
      <c r="J5" s="21">
        <f>G5+H5-I5</f>
        <v>320</v>
      </c>
      <c r="K5" s="21">
        <v>10446</v>
      </c>
      <c r="L5" s="23">
        <v>10766</v>
      </c>
    </row>
    <row r="6" spans="1:12" ht="21.95" customHeight="1">
      <c r="A6" s="29" t="s">
        <v>60</v>
      </c>
      <c r="B6" s="80">
        <v>72.22</v>
      </c>
      <c r="C6" s="3">
        <v>57</v>
      </c>
      <c r="D6" s="51">
        <f t="shared" ref="D6:D28" si="0">C6/B6*100</f>
        <v>78.925505400166159</v>
      </c>
      <c r="E6" s="3">
        <v>91</v>
      </c>
      <c r="F6" s="51">
        <f t="shared" ref="F6:F27" si="1">C6/E6*100-100</f>
        <v>-37.362637362637365</v>
      </c>
      <c r="G6" s="21"/>
      <c r="H6" s="21"/>
      <c r="I6" s="21"/>
      <c r="J6" s="21"/>
      <c r="K6" s="21"/>
      <c r="L6" s="23">
        <v>0</v>
      </c>
    </row>
    <row r="7" spans="1:12" ht="21.95" customHeight="1">
      <c r="A7" s="29" t="s">
        <v>61</v>
      </c>
      <c r="B7" s="80">
        <v>9952.69</v>
      </c>
      <c r="C7" s="3">
        <v>4281</v>
      </c>
      <c r="D7" s="51">
        <f t="shared" si="0"/>
        <v>43.013496853614448</v>
      </c>
      <c r="E7" s="3">
        <v>9587</v>
      </c>
      <c r="F7" s="51">
        <f t="shared" si="1"/>
        <v>-55.345780744758528</v>
      </c>
      <c r="G7" s="21"/>
      <c r="H7" s="21"/>
      <c r="I7" s="21"/>
      <c r="J7" s="21"/>
      <c r="K7" s="21"/>
      <c r="L7" s="23">
        <v>0</v>
      </c>
    </row>
    <row r="8" spans="1:12" ht="21.95" customHeight="1">
      <c r="A8" s="29" t="s">
        <v>62</v>
      </c>
      <c r="B8" s="80">
        <v>31232.463999999996</v>
      </c>
      <c r="C8" s="3">
        <v>9850</v>
      </c>
      <c r="D8" s="51">
        <f t="shared" si="0"/>
        <v>31.537697441994972</v>
      </c>
      <c r="E8" s="3">
        <v>30750</v>
      </c>
      <c r="F8" s="51">
        <f t="shared" si="1"/>
        <v>-67.967479674796749</v>
      </c>
      <c r="G8" s="21">
        <v>509</v>
      </c>
      <c r="H8" s="21">
        <f>870+15</f>
        <v>885</v>
      </c>
      <c r="I8" s="21">
        <v>653</v>
      </c>
      <c r="J8" s="21">
        <f t="shared" ref="J8:J19" si="2">G8+H8-I8</f>
        <v>741</v>
      </c>
      <c r="K8" s="21">
        <v>3350</v>
      </c>
      <c r="L8" s="23">
        <v>4091</v>
      </c>
    </row>
    <row r="9" spans="1:12" ht="21.95" customHeight="1">
      <c r="A9" s="29" t="s">
        <v>63</v>
      </c>
      <c r="B9" s="80">
        <v>282.7758</v>
      </c>
      <c r="C9" s="3">
        <v>209</v>
      </c>
      <c r="D9" s="51">
        <f t="shared" si="0"/>
        <v>73.910143654442848</v>
      </c>
      <c r="E9" s="3">
        <v>4179</v>
      </c>
      <c r="F9" s="51">
        <f t="shared" si="1"/>
        <v>-94.998803541517105</v>
      </c>
      <c r="G9" s="21">
        <v>56</v>
      </c>
      <c r="H9" s="21">
        <v>1742</v>
      </c>
      <c r="I9" s="21">
        <v>1655</v>
      </c>
      <c r="J9" s="21">
        <f t="shared" si="2"/>
        <v>143</v>
      </c>
      <c r="K9" s="21">
        <v>14190</v>
      </c>
      <c r="L9" s="23">
        <v>14333</v>
      </c>
    </row>
    <row r="10" spans="1:12" ht="21.95" customHeight="1">
      <c r="A10" s="29" t="s">
        <v>64</v>
      </c>
      <c r="B10" s="80">
        <v>5814.8891000000003</v>
      </c>
      <c r="C10" s="3">
        <v>10431</v>
      </c>
      <c r="D10" s="51">
        <f t="shared" si="0"/>
        <v>179.38433254040908</v>
      </c>
      <c r="E10" s="3">
        <v>646</v>
      </c>
      <c r="F10" s="51">
        <f t="shared" si="1"/>
        <v>1514.7058823529412</v>
      </c>
      <c r="G10" s="21">
        <v>92</v>
      </c>
      <c r="H10" s="21"/>
      <c r="I10" s="21"/>
      <c r="J10" s="21">
        <f t="shared" si="2"/>
        <v>92</v>
      </c>
      <c r="K10" s="21">
        <v>392</v>
      </c>
      <c r="L10" s="23">
        <v>484</v>
      </c>
    </row>
    <row r="11" spans="1:12" ht="21.95" customHeight="1">
      <c r="A11" s="29" t="s">
        <v>65</v>
      </c>
      <c r="B11" s="80">
        <v>25382.940000000002</v>
      </c>
      <c r="C11" s="3">
        <v>16223</v>
      </c>
      <c r="D11" s="51">
        <f t="shared" si="0"/>
        <v>63.91300613719293</v>
      </c>
      <c r="E11" s="3">
        <v>20531</v>
      </c>
      <c r="F11" s="51">
        <f t="shared" si="1"/>
        <v>-20.982903901417373</v>
      </c>
      <c r="G11" s="21">
        <v>128</v>
      </c>
      <c r="H11" s="21">
        <v>127</v>
      </c>
      <c r="I11" s="21">
        <v>161</v>
      </c>
      <c r="J11" s="21">
        <f t="shared" si="2"/>
        <v>94</v>
      </c>
      <c r="K11" s="21">
        <v>724</v>
      </c>
      <c r="L11" s="23">
        <v>818</v>
      </c>
    </row>
    <row r="12" spans="1:12" ht="21.95" customHeight="1">
      <c r="A12" s="30" t="s">
        <v>66</v>
      </c>
      <c r="B12" s="80">
        <v>19584.490000000002</v>
      </c>
      <c r="C12" s="3">
        <v>14892</v>
      </c>
      <c r="D12" s="51">
        <f t="shared" si="0"/>
        <v>76.039764119463911</v>
      </c>
      <c r="E12" s="3">
        <v>14640</v>
      </c>
      <c r="F12" s="51">
        <f t="shared" si="1"/>
        <v>1.7213114754098342</v>
      </c>
      <c r="G12" s="21">
        <v>1984</v>
      </c>
      <c r="H12" s="21">
        <v>6620</v>
      </c>
      <c r="I12" s="21">
        <f>7327-227-51-179-65</f>
        <v>6805</v>
      </c>
      <c r="J12" s="21">
        <f t="shared" si="2"/>
        <v>1799</v>
      </c>
      <c r="K12" s="21">
        <v>14776</v>
      </c>
      <c r="L12" s="23">
        <v>16575</v>
      </c>
    </row>
    <row r="13" spans="1:12" ht="21.95" customHeight="1">
      <c r="A13" s="29" t="s">
        <v>67</v>
      </c>
      <c r="B13" s="80">
        <v>2629.2</v>
      </c>
      <c r="C13" s="3">
        <v>7797</v>
      </c>
      <c r="D13" s="51">
        <f t="shared" si="0"/>
        <v>296.55408489274305</v>
      </c>
      <c r="E13" s="3">
        <v>11881</v>
      </c>
      <c r="F13" s="51">
        <f t="shared" si="1"/>
        <v>-34.374210925006309</v>
      </c>
      <c r="G13" s="21">
        <v>719</v>
      </c>
      <c r="H13" s="21">
        <v>4446</v>
      </c>
      <c r="I13" s="21">
        <f>3776+227+51+179+65</f>
        <v>4298</v>
      </c>
      <c r="J13" s="21">
        <f t="shared" si="2"/>
        <v>867</v>
      </c>
      <c r="K13" s="21">
        <v>7351</v>
      </c>
      <c r="L13" s="23">
        <v>8218</v>
      </c>
    </row>
    <row r="14" spans="1:12" ht="21.95" customHeight="1">
      <c r="A14" s="29" t="s">
        <v>68</v>
      </c>
      <c r="B14" s="80">
        <v>5301.2367999999997</v>
      </c>
      <c r="C14" s="3">
        <v>9631</v>
      </c>
      <c r="D14" s="51">
        <f t="shared" si="0"/>
        <v>181.67458582495317</v>
      </c>
      <c r="E14" s="3">
        <v>12322</v>
      </c>
      <c r="F14" s="51">
        <f t="shared" si="1"/>
        <v>-21.838987177406267</v>
      </c>
      <c r="G14" s="21">
        <v>1529</v>
      </c>
      <c r="H14" s="21">
        <f>14+324</f>
        <v>338</v>
      </c>
      <c r="I14" s="21"/>
      <c r="J14" s="21">
        <f t="shared" si="2"/>
        <v>1867</v>
      </c>
      <c r="K14" s="21">
        <v>2332</v>
      </c>
      <c r="L14" s="23">
        <v>4199</v>
      </c>
    </row>
    <row r="15" spans="1:12" ht="21.95" customHeight="1">
      <c r="A15" s="29" t="s">
        <v>69</v>
      </c>
      <c r="B15" s="80">
        <v>32558.406000000006</v>
      </c>
      <c r="C15" s="3">
        <v>25391</v>
      </c>
      <c r="D15" s="51">
        <f t="shared" si="0"/>
        <v>77.9860045973995</v>
      </c>
      <c r="E15" s="3">
        <v>9049</v>
      </c>
      <c r="F15" s="51">
        <f t="shared" si="1"/>
        <v>180.59454083324124</v>
      </c>
      <c r="G15" s="21"/>
      <c r="H15" s="21">
        <v>40</v>
      </c>
      <c r="I15" s="21"/>
      <c r="J15" s="21">
        <f t="shared" si="2"/>
        <v>40</v>
      </c>
      <c r="K15" s="21">
        <v>1346</v>
      </c>
      <c r="L15" s="23">
        <v>1386</v>
      </c>
    </row>
    <row r="16" spans="1:12" ht="21.95" customHeight="1">
      <c r="A16" s="29" t="s">
        <v>70</v>
      </c>
      <c r="B16" s="80">
        <v>11425.4517</v>
      </c>
      <c r="C16" s="3">
        <v>14858</v>
      </c>
      <c r="D16" s="51">
        <f t="shared" si="0"/>
        <v>130.04299865011026</v>
      </c>
      <c r="E16" s="3">
        <v>1231</v>
      </c>
      <c r="F16" s="51">
        <f t="shared" si="1"/>
        <v>1106.9861900893584</v>
      </c>
      <c r="G16" s="21">
        <v>3816</v>
      </c>
      <c r="H16" s="21">
        <v>2798</v>
      </c>
      <c r="I16" s="21">
        <v>2595</v>
      </c>
      <c r="J16" s="21">
        <f t="shared" si="2"/>
        <v>4019</v>
      </c>
      <c r="K16" s="21">
        <v>10456</v>
      </c>
      <c r="L16" s="23">
        <v>14475</v>
      </c>
    </row>
    <row r="17" spans="1:13" ht="21.95" customHeight="1">
      <c r="A17" s="29" t="s">
        <v>71</v>
      </c>
      <c r="B17" s="80">
        <v>13218.519000000004</v>
      </c>
      <c r="C17" s="3">
        <v>3511</v>
      </c>
      <c r="D17" s="51">
        <f t="shared" si="0"/>
        <v>26.561220663222549</v>
      </c>
      <c r="E17" s="3">
        <v>176</v>
      </c>
      <c r="F17" s="51">
        <f t="shared" si="1"/>
        <v>1894.8863636363637</v>
      </c>
      <c r="G17" s="21">
        <v>1</v>
      </c>
      <c r="H17" s="21"/>
      <c r="I17" s="21">
        <f>1331-210-423</f>
        <v>698</v>
      </c>
      <c r="J17" s="21">
        <f t="shared" si="2"/>
        <v>-697</v>
      </c>
      <c r="K17" s="21">
        <v>2249</v>
      </c>
      <c r="L17" s="23">
        <v>2249</v>
      </c>
    </row>
    <row r="18" spans="1:13" ht="21.95" customHeight="1">
      <c r="A18" s="29" t="s">
        <v>72</v>
      </c>
      <c r="B18" s="80">
        <v>893.6998000000001</v>
      </c>
      <c r="C18" s="3">
        <v>469</v>
      </c>
      <c r="D18" s="51">
        <f t="shared" si="0"/>
        <v>52.478472077536544</v>
      </c>
      <c r="E18" s="3">
        <v>240</v>
      </c>
      <c r="F18" s="51">
        <f t="shared" si="1"/>
        <v>95.416666666666657</v>
      </c>
      <c r="G18" s="21">
        <v>135</v>
      </c>
      <c r="H18" s="21"/>
      <c r="I18" s="21"/>
      <c r="J18" s="21">
        <f t="shared" si="2"/>
        <v>135</v>
      </c>
      <c r="K18" s="21">
        <v>736</v>
      </c>
      <c r="L18" s="23">
        <v>871</v>
      </c>
    </row>
    <row r="19" spans="1:13" ht="21.95" customHeight="1">
      <c r="A19" s="29" t="s">
        <v>73</v>
      </c>
      <c r="B19" s="80">
        <v>71.328499999999991</v>
      </c>
      <c r="C19" s="3">
        <v>223</v>
      </c>
      <c r="D19" s="51">
        <f t="shared" si="0"/>
        <v>312.63800584619059</v>
      </c>
      <c r="E19" s="3">
        <v>36</v>
      </c>
      <c r="F19" s="51">
        <f t="shared" si="1"/>
        <v>519.44444444444446</v>
      </c>
      <c r="G19" s="21">
        <v>130</v>
      </c>
      <c r="H19" s="21">
        <v>142</v>
      </c>
      <c r="I19" s="21">
        <f>36+210+423</f>
        <v>669</v>
      </c>
      <c r="J19" s="21">
        <f t="shared" si="2"/>
        <v>-397</v>
      </c>
      <c r="K19" s="21">
        <v>375</v>
      </c>
      <c r="L19" s="23">
        <v>375</v>
      </c>
    </row>
    <row r="20" spans="1:13" ht="21.95" customHeight="1">
      <c r="A20" s="29" t="s">
        <v>74</v>
      </c>
      <c r="B20" s="80">
        <v>2653.38</v>
      </c>
      <c r="C20" s="3">
        <v>868</v>
      </c>
      <c r="D20" s="51">
        <f t="shared" si="0"/>
        <v>32.712992485056795</v>
      </c>
      <c r="E20" s="3">
        <v>534</v>
      </c>
      <c r="F20" s="51">
        <f t="shared" si="1"/>
        <v>62.546816479400746</v>
      </c>
      <c r="G20" s="21"/>
      <c r="H20" s="21"/>
      <c r="I20" s="21"/>
      <c r="J20" s="21"/>
      <c r="K20" s="21">
        <v>448</v>
      </c>
      <c r="L20" s="23">
        <v>448</v>
      </c>
    </row>
    <row r="21" spans="1:13" ht="21.95" customHeight="1">
      <c r="A21" s="29" t="s">
        <v>75</v>
      </c>
      <c r="B21" s="80">
        <v>1734.5</v>
      </c>
      <c r="C21" s="3">
        <v>3148</v>
      </c>
      <c r="D21" s="51">
        <f t="shared" si="0"/>
        <v>181.4932257134621</v>
      </c>
      <c r="E21" s="3">
        <v>1542</v>
      </c>
      <c r="F21" s="51">
        <f t="shared" si="1"/>
        <v>104.15045395590141</v>
      </c>
      <c r="G21" s="21">
        <v>3102</v>
      </c>
      <c r="H21" s="21">
        <v>2492</v>
      </c>
      <c r="I21" s="21">
        <v>604</v>
      </c>
      <c r="J21" s="21">
        <f>G21+H21-I21</f>
        <v>4990</v>
      </c>
      <c r="K21" s="21">
        <v>3854</v>
      </c>
      <c r="L21" s="23">
        <v>8844</v>
      </c>
    </row>
    <row r="22" spans="1:13" ht="21.95" customHeight="1">
      <c r="A22" s="29" t="s">
        <v>76</v>
      </c>
      <c r="B22" s="80">
        <v>236</v>
      </c>
      <c r="C22" s="3">
        <v>105</v>
      </c>
      <c r="D22" s="51">
        <f t="shared" si="0"/>
        <v>44.49152542372881</v>
      </c>
      <c r="E22" s="3">
        <v>169</v>
      </c>
      <c r="F22" s="51">
        <f t="shared" si="1"/>
        <v>-37.869822485207102</v>
      </c>
      <c r="G22" s="21"/>
      <c r="H22" s="21"/>
      <c r="I22" s="21"/>
      <c r="J22" s="21"/>
      <c r="K22" s="21">
        <v>142</v>
      </c>
      <c r="L22" s="23">
        <v>142</v>
      </c>
    </row>
    <row r="23" spans="1:13" ht="21.95" customHeight="1">
      <c r="A23" s="29" t="s">
        <v>77</v>
      </c>
      <c r="B23" s="80">
        <v>685</v>
      </c>
      <c r="C23" s="3">
        <v>2028</v>
      </c>
      <c r="D23" s="51">
        <f t="shared" si="0"/>
        <v>296.05839416058393</v>
      </c>
      <c r="E23" s="3">
        <v>658</v>
      </c>
      <c r="F23" s="51">
        <f t="shared" si="1"/>
        <v>208.20668693009117</v>
      </c>
      <c r="G23" s="21"/>
      <c r="H23" s="21"/>
      <c r="I23" s="21"/>
      <c r="J23" s="21"/>
      <c r="K23" s="21">
        <v>1252</v>
      </c>
      <c r="L23" s="23">
        <v>1252</v>
      </c>
    </row>
    <row r="24" spans="1:13" ht="21.95" customHeight="1">
      <c r="A24" s="29" t="s">
        <v>78</v>
      </c>
      <c r="B24" s="80">
        <v>2022</v>
      </c>
      <c r="C24" s="3"/>
      <c r="D24" s="51">
        <f t="shared" si="0"/>
        <v>0</v>
      </c>
      <c r="E24" s="3"/>
      <c r="F24" s="81" t="s">
        <v>107</v>
      </c>
      <c r="G24" s="21"/>
      <c r="H24" s="21"/>
      <c r="I24" s="21"/>
      <c r="J24" s="21"/>
      <c r="K24" s="21"/>
      <c r="L24" s="23">
        <v>0</v>
      </c>
    </row>
    <row r="25" spans="1:13" ht="21.95" customHeight="1">
      <c r="A25" s="29" t="s">
        <v>79</v>
      </c>
      <c r="B25" s="80">
        <v>7878</v>
      </c>
      <c r="C25" s="3">
        <v>5498</v>
      </c>
      <c r="D25" s="51">
        <f t="shared" si="0"/>
        <v>69.78928662096979</v>
      </c>
      <c r="E25" s="3"/>
      <c r="F25" s="81" t="s">
        <v>107</v>
      </c>
      <c r="G25" s="21">
        <v>106</v>
      </c>
      <c r="H25" s="21">
        <f>3+75</f>
        <v>78</v>
      </c>
      <c r="I25" s="21"/>
      <c r="J25" s="21">
        <f>G25+H25-I25</f>
        <v>184</v>
      </c>
      <c r="K25" s="21">
        <v>7153</v>
      </c>
      <c r="L25" s="23">
        <v>7337</v>
      </c>
    </row>
    <row r="26" spans="1:13" ht="21.95" customHeight="1">
      <c r="A26" s="29" t="s">
        <v>80</v>
      </c>
      <c r="B26" s="80">
        <v>2150</v>
      </c>
      <c r="C26" s="3"/>
      <c r="D26" s="51">
        <f t="shared" si="0"/>
        <v>0</v>
      </c>
      <c r="E26" s="3"/>
      <c r="F26" s="81" t="s">
        <v>107</v>
      </c>
      <c r="G26" s="21"/>
      <c r="H26" s="21"/>
      <c r="I26" s="21"/>
      <c r="J26" s="21"/>
      <c r="K26" s="21"/>
      <c r="L26" s="23"/>
    </row>
    <row r="27" spans="1:13" ht="21.95" customHeight="1">
      <c r="A27" s="29" t="s">
        <v>81</v>
      </c>
      <c r="B27" s="80">
        <v>3224</v>
      </c>
      <c r="C27" s="3">
        <v>283</v>
      </c>
      <c r="D27" s="51">
        <f t="shared" si="0"/>
        <v>8.7779156327543415</v>
      </c>
      <c r="E27" s="3">
        <v>151</v>
      </c>
      <c r="F27" s="51">
        <f t="shared" si="1"/>
        <v>87.417218543046374</v>
      </c>
      <c r="G27" s="21"/>
      <c r="H27" s="21"/>
      <c r="I27" s="21"/>
      <c r="J27" s="21"/>
      <c r="K27" s="21"/>
      <c r="L27" s="23"/>
    </row>
    <row r="28" spans="1:13" ht="21.95" customHeight="1">
      <c r="A28" s="29" t="s">
        <v>106</v>
      </c>
      <c r="B28" s="80">
        <v>19</v>
      </c>
      <c r="C28" s="3"/>
      <c r="D28" s="51">
        <f t="shared" si="0"/>
        <v>0</v>
      </c>
      <c r="E28" s="3"/>
      <c r="F28" s="81" t="s">
        <v>107</v>
      </c>
      <c r="G28" s="21"/>
      <c r="H28" s="21"/>
      <c r="I28" s="21"/>
      <c r="J28" s="21"/>
      <c r="K28" s="21"/>
      <c r="L28" s="23"/>
    </row>
    <row r="29" spans="1:13" s="17" customFormat="1" ht="21.95" customHeight="1">
      <c r="A29" s="75" t="s">
        <v>83</v>
      </c>
      <c r="B29" s="65">
        <f>SUM(B5:B28)</f>
        <v>202265.51000000004</v>
      </c>
      <c r="C29" s="64">
        <f>SUM(C5:C28)</f>
        <v>141161</v>
      </c>
      <c r="D29" s="54">
        <f>C29/B29*100</f>
        <v>69.789950842335884</v>
      </c>
      <c r="E29" s="65">
        <f>SUM(E5:E28)</f>
        <v>138393</v>
      </c>
      <c r="F29" s="54">
        <f>C29/E29*100-100</f>
        <v>2.0001011611858956</v>
      </c>
      <c r="G29" s="22">
        <f t="shared" ref="G29:L29" si="3">G5+G8+G9+G10+G11+G12+G13+G14+G15+G16+G17+G18+G19+G20+G21+G22+G23+G24+G25</f>
        <v>12352</v>
      </c>
      <c r="H29" s="22">
        <f t="shared" si="3"/>
        <v>20092</v>
      </c>
      <c r="I29" s="22">
        <f t="shared" si="3"/>
        <v>18247</v>
      </c>
      <c r="J29" s="22">
        <f t="shared" si="3"/>
        <v>14197</v>
      </c>
      <c r="K29" s="22">
        <f t="shared" si="3"/>
        <v>81572</v>
      </c>
      <c r="L29" s="22">
        <f t="shared" si="3"/>
        <v>96863</v>
      </c>
      <c r="M29" s="42"/>
    </row>
    <row r="30" spans="1:13" ht="24.75" customHeight="1">
      <c r="A30" s="91"/>
      <c r="B30" s="91"/>
      <c r="C30" s="91"/>
      <c r="D30" s="91"/>
      <c r="E30" s="91"/>
      <c r="F30" s="91"/>
    </row>
    <row r="31" spans="1:13">
      <c r="B31" s="2"/>
      <c r="C31" s="2"/>
      <c r="D31" s="2"/>
      <c r="E31" s="2"/>
      <c r="F31" s="2"/>
    </row>
    <row r="32" spans="1:13">
      <c r="B32" s="2"/>
      <c r="C32" s="2"/>
      <c r="D32" s="2"/>
      <c r="E32" s="2"/>
      <c r="F32" s="2"/>
    </row>
    <row r="33" spans="2:6">
      <c r="B33" s="2"/>
      <c r="C33" s="2"/>
      <c r="D33" s="2"/>
      <c r="E33" s="2"/>
      <c r="F33" s="2"/>
    </row>
    <row r="34" spans="2:6">
      <c r="B34" s="2"/>
      <c r="C34" s="2"/>
      <c r="D34" s="2"/>
      <c r="E34" s="2"/>
      <c r="F34" s="2"/>
    </row>
    <row r="35" spans="2:6">
      <c r="B35" s="2"/>
      <c r="C35" s="2"/>
      <c r="D35" s="2"/>
      <c r="E35" s="2"/>
      <c r="F35" s="2"/>
    </row>
    <row r="36" spans="2:6">
      <c r="B36" s="2"/>
      <c r="C36" s="2"/>
      <c r="D36" s="2"/>
      <c r="E36" s="2"/>
      <c r="F36" s="2"/>
    </row>
    <row r="37" spans="2:6">
      <c r="B37" s="2"/>
      <c r="C37" s="2"/>
      <c r="D37" s="2"/>
      <c r="E37" s="2"/>
      <c r="F37" s="2"/>
    </row>
    <row r="38" spans="2:6">
      <c r="B38" s="2"/>
      <c r="C38" s="2"/>
      <c r="D38" s="2"/>
      <c r="E38" s="2"/>
      <c r="F38" s="2"/>
    </row>
    <row r="39" spans="2:6">
      <c r="B39" s="2"/>
      <c r="C39" s="2"/>
      <c r="D39" s="2"/>
      <c r="E39" s="2"/>
      <c r="F39" s="2"/>
    </row>
    <row r="40" spans="2:6">
      <c r="B40" s="2"/>
      <c r="C40" s="2"/>
      <c r="D40" s="2"/>
      <c r="E40" s="2"/>
      <c r="F40" s="2"/>
    </row>
    <row r="41" spans="2:6">
      <c r="B41" s="2"/>
      <c r="C41" s="2"/>
      <c r="D41" s="2"/>
      <c r="E41" s="2"/>
      <c r="F41" s="2"/>
    </row>
    <row r="42" spans="2:6">
      <c r="B42" s="2"/>
      <c r="C42" s="2"/>
      <c r="D42" s="2"/>
      <c r="E42" s="2"/>
      <c r="F42" s="2"/>
    </row>
    <row r="43" spans="2:6">
      <c r="B43" s="2"/>
      <c r="C43" s="2"/>
      <c r="D43" s="2"/>
      <c r="E43" s="2"/>
      <c r="F43" s="2"/>
    </row>
  </sheetData>
  <mergeCells count="2">
    <mergeCell ref="A2:F2"/>
    <mergeCell ref="A30:F30"/>
  </mergeCells>
  <phoneticPr fontId="4" type="noConversion"/>
  <pageMargins left="0.98425196850393704" right="0.74803149606299213" top="0.98425196850393704" bottom="0.98425196850393704" header="0.51181102362204722" footer="0.51181102362204722"/>
  <pageSetup paperSize="9" orientation="portrait" horizontalDpi="180" verticalDpi="180" r:id="rId1"/>
  <headerFooter alignWithMargins="0"/>
  <ignoredErrors>
    <ignoredError sqref="D2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L42"/>
  <sheetViews>
    <sheetView showZeros="0" workbookViewId="0">
      <pane ySplit="5" topLeftCell="A6" activePane="bottomLeft" state="frozen"/>
      <selection activeCell="J11" sqref="J11"/>
      <selection pane="bottomLeft" activeCell="A4" sqref="A4:XFD4"/>
    </sheetView>
  </sheetViews>
  <sheetFormatPr defaultRowHeight="14.25"/>
  <cols>
    <col min="1" max="1" width="28.875" customWidth="1"/>
    <col min="2" max="6" width="10.625" customWidth="1"/>
    <col min="7" max="9" width="0" hidden="1" customWidth="1"/>
    <col min="10" max="10" width="10.625" hidden="1" customWidth="1"/>
    <col min="11" max="13" width="0" hidden="1" customWidth="1"/>
  </cols>
  <sheetData>
    <row r="1" spans="1:12" s="90" customFormat="1" ht="18.75" customHeight="1">
      <c r="A1" s="93" t="s">
        <v>116</v>
      </c>
    </row>
    <row r="2" spans="1:12" ht="26.25" customHeight="1">
      <c r="A2" s="99" t="s">
        <v>133</v>
      </c>
      <c r="B2" s="99"/>
      <c r="C2" s="99"/>
      <c r="D2" s="99"/>
      <c r="E2" s="99"/>
      <c r="F2" s="99"/>
    </row>
    <row r="3" spans="1:12" ht="17.25" customHeight="1">
      <c r="A3" s="37"/>
      <c r="B3" s="36"/>
      <c r="C3" s="36"/>
      <c r="D3" s="36"/>
      <c r="E3" s="36"/>
      <c r="F3" s="40" t="s">
        <v>5</v>
      </c>
    </row>
    <row r="4" spans="1:12" s="96" customFormat="1" ht="24" customHeight="1">
      <c r="A4" s="95" t="s">
        <v>117</v>
      </c>
      <c r="B4" s="95" t="s">
        <v>118</v>
      </c>
      <c r="C4" s="95" t="s">
        <v>119</v>
      </c>
      <c r="D4" s="95" t="s">
        <v>120</v>
      </c>
      <c r="E4" s="95" t="s">
        <v>125</v>
      </c>
      <c r="F4" s="95" t="s">
        <v>2</v>
      </c>
    </row>
    <row r="5" spans="1:12" ht="18.75" customHeight="1">
      <c r="A5" s="32" t="s">
        <v>26</v>
      </c>
      <c r="B5" s="6">
        <v>57749</v>
      </c>
      <c r="C5" s="6">
        <v>38194</v>
      </c>
      <c r="D5" s="7">
        <f>C5/B5*100</f>
        <v>66.137941782541688</v>
      </c>
      <c r="E5" s="6">
        <v>18140</v>
      </c>
      <c r="F5" s="7">
        <f>C5/E5*100-100</f>
        <v>110.55126791620728</v>
      </c>
    </row>
    <row r="6" spans="1:12" ht="18.75" customHeight="1">
      <c r="A6" s="32" t="s">
        <v>36</v>
      </c>
      <c r="B6" s="6">
        <v>2241</v>
      </c>
      <c r="C6" s="6">
        <v>763</v>
      </c>
      <c r="D6" s="7">
        <f t="shared" ref="D6:D8" si="0">C6/B6*100</f>
        <v>34.047300312360548</v>
      </c>
      <c r="E6" s="6">
        <v>1061</v>
      </c>
      <c r="F6" s="7">
        <f t="shared" ref="F6:F7" si="1">C6/E6*100-100</f>
        <v>-28.086710650329877</v>
      </c>
    </row>
    <row r="7" spans="1:12" ht="18.75" customHeight="1">
      <c r="A7" s="32" t="s">
        <v>37</v>
      </c>
      <c r="B7" s="6">
        <v>110</v>
      </c>
      <c r="C7" s="6">
        <v>127</v>
      </c>
      <c r="D7" s="7">
        <f t="shared" si="0"/>
        <v>115.45454545454545</v>
      </c>
      <c r="E7" s="6">
        <v>47</v>
      </c>
      <c r="F7" s="7">
        <f t="shared" si="1"/>
        <v>170.21276595744678</v>
      </c>
    </row>
    <row r="8" spans="1:12" ht="18.75" customHeight="1">
      <c r="A8" s="83" t="s">
        <v>109</v>
      </c>
      <c r="B8" s="15">
        <v>250</v>
      </c>
      <c r="C8" s="15"/>
      <c r="D8" s="7">
        <f t="shared" si="0"/>
        <v>0</v>
      </c>
      <c r="E8" s="15"/>
      <c r="F8" s="84" t="s">
        <v>107</v>
      </c>
    </row>
    <row r="9" spans="1:12" ht="18.75" customHeight="1">
      <c r="A9" s="33"/>
      <c r="B9" s="15"/>
      <c r="C9" s="15"/>
      <c r="D9" s="7"/>
      <c r="E9" s="15"/>
      <c r="F9" s="7"/>
    </row>
    <row r="10" spans="1:12" ht="18.75" customHeight="1" thickBot="1">
      <c r="A10" s="34" t="s">
        <v>4</v>
      </c>
      <c r="B10" s="8">
        <f>SUM(B5:B8)</f>
        <v>60350</v>
      </c>
      <c r="C10" s="8">
        <f>SUM(C5:C8)</f>
        <v>39084</v>
      </c>
      <c r="D10" s="9">
        <f>C10/B10*100</f>
        <v>64.762220381110197</v>
      </c>
      <c r="E10" s="8">
        <f>SUM(E5:E8)</f>
        <v>19248</v>
      </c>
      <c r="F10" s="9">
        <f>C10/E10*100-100</f>
        <v>103.05486284289276</v>
      </c>
    </row>
    <row r="11" spans="1:12" ht="28.5" customHeight="1" thickTop="1">
      <c r="A11" s="4" t="s">
        <v>6</v>
      </c>
      <c r="B11" s="82" t="s">
        <v>108</v>
      </c>
      <c r="C11" s="4" t="s">
        <v>0</v>
      </c>
      <c r="D11" s="5" t="s">
        <v>34</v>
      </c>
      <c r="E11" s="4" t="s">
        <v>1</v>
      </c>
      <c r="F11" s="5" t="s">
        <v>2</v>
      </c>
      <c r="G11" s="20" t="s">
        <v>28</v>
      </c>
      <c r="H11" s="20" t="s">
        <v>29</v>
      </c>
      <c r="I11" s="20" t="s">
        <v>33</v>
      </c>
      <c r="J11" s="20" t="s">
        <v>32</v>
      </c>
      <c r="K11" s="20" t="s">
        <v>30</v>
      </c>
      <c r="L11" s="20" t="s">
        <v>31</v>
      </c>
    </row>
    <row r="12" spans="1:12" ht="18.75" customHeight="1">
      <c r="A12" s="32" t="s">
        <v>24</v>
      </c>
      <c r="B12" s="10">
        <f>B13</f>
        <v>2468</v>
      </c>
      <c r="C12" s="10">
        <f>C13</f>
        <v>1790</v>
      </c>
      <c r="D12" s="7">
        <f>C12/B12*100</f>
        <v>72.528363047001619</v>
      </c>
      <c r="E12" s="10">
        <f>E13</f>
        <v>2049</v>
      </c>
      <c r="F12" s="7">
        <f>C12/E12*100-100</f>
        <v>-12.640312347486585</v>
      </c>
      <c r="G12" s="21">
        <v>1584</v>
      </c>
      <c r="H12" s="21"/>
      <c r="I12" s="21">
        <v>1200</v>
      </c>
      <c r="J12" s="21">
        <f>G12+H12-I12</f>
        <v>384</v>
      </c>
      <c r="K12" s="21">
        <v>1230</v>
      </c>
      <c r="L12" s="21">
        <v>1614</v>
      </c>
    </row>
    <row r="13" spans="1:12" ht="18.75" customHeight="1">
      <c r="A13" s="32" t="s">
        <v>102</v>
      </c>
      <c r="B13" s="10">
        <v>2468</v>
      </c>
      <c r="C13" s="10">
        <v>1790</v>
      </c>
      <c r="D13" s="7">
        <f t="shared" ref="D13:D22" si="2">C13/B13*100</f>
        <v>72.528363047001619</v>
      </c>
      <c r="E13" s="10">
        <v>2049</v>
      </c>
      <c r="F13" s="7">
        <f t="shared" ref="F13:F22" si="3">C13/E13*100-100</f>
        <v>-12.640312347486585</v>
      </c>
      <c r="G13" s="24">
        <v>1584</v>
      </c>
      <c r="H13" s="21"/>
      <c r="I13" s="21">
        <v>1200</v>
      </c>
      <c r="J13" s="21">
        <f t="shared" ref="J13:J20" si="4">G13+H13-I13</f>
        <v>384</v>
      </c>
      <c r="K13" s="21">
        <v>1200</v>
      </c>
      <c r="L13" s="21">
        <v>1584</v>
      </c>
    </row>
    <row r="14" spans="1:12" ht="18.75" customHeight="1">
      <c r="A14" s="32" t="s">
        <v>38</v>
      </c>
      <c r="B14" s="10">
        <f>B15+B16+B17+B18</f>
        <v>104751</v>
      </c>
      <c r="C14" s="10">
        <f>C15+C16+C17+C18</f>
        <v>35373</v>
      </c>
      <c r="D14" s="7">
        <f t="shared" si="2"/>
        <v>33.768651373256581</v>
      </c>
      <c r="E14" s="10">
        <f>E15+E16+E17+E18</f>
        <v>23149</v>
      </c>
      <c r="F14" s="7">
        <f t="shared" si="3"/>
        <v>52.805736748887654</v>
      </c>
      <c r="G14" s="21"/>
      <c r="H14" s="21"/>
      <c r="I14" s="21"/>
      <c r="J14" s="21">
        <f t="shared" si="4"/>
        <v>0</v>
      </c>
      <c r="K14" s="21">
        <v>15000</v>
      </c>
      <c r="L14" s="21">
        <v>15000</v>
      </c>
    </row>
    <row r="15" spans="1:12" ht="18.75" customHeight="1">
      <c r="A15" s="32" t="s">
        <v>3</v>
      </c>
      <c r="B15" s="10">
        <v>102400</v>
      </c>
      <c r="C15" s="10">
        <v>31499</v>
      </c>
      <c r="D15" s="7">
        <f t="shared" si="2"/>
        <v>30.7607421875</v>
      </c>
      <c r="E15" s="10">
        <v>8973</v>
      </c>
      <c r="F15" s="7">
        <f t="shared" si="3"/>
        <v>251.04201493368998</v>
      </c>
      <c r="G15" s="21"/>
      <c r="H15" s="21"/>
      <c r="I15" s="21"/>
      <c r="J15" s="21">
        <f t="shared" si="4"/>
        <v>0</v>
      </c>
      <c r="K15" s="21"/>
      <c r="L15" s="21">
        <v>0</v>
      </c>
    </row>
    <row r="16" spans="1:12" ht="18.75" customHeight="1">
      <c r="A16" s="32" t="s">
        <v>22</v>
      </c>
      <c r="B16" s="10">
        <v>2241</v>
      </c>
      <c r="C16" s="10"/>
      <c r="D16" s="7">
        <f t="shared" si="2"/>
        <v>0</v>
      </c>
      <c r="E16" s="10"/>
      <c r="F16" s="84" t="s">
        <v>107</v>
      </c>
      <c r="G16" s="21"/>
      <c r="H16" s="21"/>
      <c r="I16" s="21"/>
      <c r="J16" s="21">
        <f t="shared" si="4"/>
        <v>0</v>
      </c>
      <c r="K16" s="21">
        <v>15000</v>
      </c>
      <c r="L16" s="21">
        <v>15000</v>
      </c>
    </row>
    <row r="17" spans="1:12" ht="18.75" customHeight="1">
      <c r="A17" s="32" t="s">
        <v>50</v>
      </c>
      <c r="B17" s="10">
        <v>110</v>
      </c>
      <c r="C17" s="10"/>
      <c r="D17" s="7">
        <f t="shared" si="2"/>
        <v>0</v>
      </c>
      <c r="E17" s="10"/>
      <c r="F17" s="84" t="s">
        <v>107</v>
      </c>
      <c r="G17" s="21"/>
      <c r="H17" s="21"/>
      <c r="I17" s="21"/>
      <c r="J17" s="21"/>
      <c r="K17" s="21"/>
      <c r="L17" s="21"/>
    </row>
    <row r="18" spans="1:12" ht="27.75" customHeight="1">
      <c r="A18" s="76" t="s">
        <v>85</v>
      </c>
      <c r="B18" s="10"/>
      <c r="C18" s="10">
        <v>3874</v>
      </c>
      <c r="D18" s="84" t="s">
        <v>107</v>
      </c>
      <c r="E18" s="10">
        <v>14176</v>
      </c>
      <c r="F18" s="7">
        <f t="shared" si="3"/>
        <v>-72.672121896162537</v>
      </c>
      <c r="G18" s="21"/>
      <c r="H18" s="21"/>
      <c r="I18" s="21"/>
      <c r="J18" s="21"/>
      <c r="K18" s="21"/>
      <c r="L18" s="21"/>
    </row>
    <row r="19" spans="1:12" ht="18.75" customHeight="1">
      <c r="A19" s="32" t="s">
        <v>49</v>
      </c>
      <c r="B19" s="10">
        <f>B20+B21+B22</f>
        <v>2403</v>
      </c>
      <c r="C19" s="10">
        <f>C20+C21+C22</f>
        <v>16802</v>
      </c>
      <c r="D19" s="7">
        <f t="shared" si="2"/>
        <v>699.20932168123181</v>
      </c>
      <c r="E19" s="10">
        <f>E20+E21+E22</f>
        <v>3301</v>
      </c>
      <c r="F19" s="7">
        <f t="shared" si="3"/>
        <v>408.99727355346869</v>
      </c>
      <c r="G19" s="21">
        <v>9</v>
      </c>
      <c r="H19" s="21"/>
      <c r="I19" s="21">
        <v>130</v>
      </c>
      <c r="J19" s="21">
        <f t="shared" si="4"/>
        <v>-121</v>
      </c>
      <c r="K19" s="21">
        <v>130</v>
      </c>
      <c r="L19" s="21">
        <v>130</v>
      </c>
    </row>
    <row r="20" spans="1:12" ht="18.75" customHeight="1">
      <c r="A20" s="16" t="s">
        <v>35</v>
      </c>
      <c r="B20" s="10">
        <v>2330</v>
      </c>
      <c r="C20" s="10">
        <v>1533</v>
      </c>
      <c r="D20" s="7">
        <f t="shared" si="2"/>
        <v>65.793991416309012</v>
      </c>
      <c r="E20" s="10">
        <v>1634</v>
      </c>
      <c r="F20" s="7">
        <f t="shared" si="3"/>
        <v>-6.1811505507955928</v>
      </c>
      <c r="G20" s="24">
        <v>9</v>
      </c>
      <c r="H20" s="21"/>
      <c r="I20" s="21">
        <v>130</v>
      </c>
      <c r="J20" s="21">
        <f t="shared" si="4"/>
        <v>-121</v>
      </c>
      <c r="K20" s="21">
        <v>130</v>
      </c>
      <c r="L20" s="21">
        <v>130</v>
      </c>
    </row>
    <row r="21" spans="1:12" ht="28.5" customHeight="1">
      <c r="A21" s="77" t="s">
        <v>86</v>
      </c>
      <c r="B21" s="10"/>
      <c r="C21" s="10">
        <v>15252</v>
      </c>
      <c r="D21" s="84" t="s">
        <v>107</v>
      </c>
      <c r="E21" s="10">
        <v>1636</v>
      </c>
      <c r="F21" s="7">
        <f t="shared" si="3"/>
        <v>832.27383863080695</v>
      </c>
      <c r="G21" s="24"/>
      <c r="H21" s="21"/>
      <c r="I21" s="21"/>
      <c r="J21" s="21"/>
      <c r="K21" s="21"/>
      <c r="L21" s="21"/>
    </row>
    <row r="22" spans="1:12" ht="18.75" customHeight="1">
      <c r="A22" s="16" t="s">
        <v>84</v>
      </c>
      <c r="B22" s="10">
        <f>26+47</f>
        <v>73</v>
      </c>
      <c r="C22" s="10">
        <f>16+1</f>
        <v>17</v>
      </c>
      <c r="D22" s="7">
        <f t="shared" si="2"/>
        <v>23.287671232876711</v>
      </c>
      <c r="E22" s="10">
        <v>31</v>
      </c>
      <c r="F22" s="7">
        <f t="shared" si="3"/>
        <v>-45.161290322580648</v>
      </c>
      <c r="G22" s="24"/>
      <c r="H22" s="21"/>
      <c r="I22" s="21"/>
      <c r="J22" s="21"/>
      <c r="K22" s="21"/>
      <c r="L22" s="21"/>
    </row>
    <row r="23" spans="1:12" ht="18.75" customHeight="1">
      <c r="A23" s="16"/>
      <c r="B23" s="10"/>
      <c r="C23" s="10"/>
      <c r="D23" s="7"/>
      <c r="E23" s="10"/>
      <c r="F23" s="7"/>
      <c r="G23" s="24"/>
      <c r="H23" s="21"/>
      <c r="I23" s="21"/>
      <c r="J23" s="21"/>
      <c r="K23" s="21"/>
      <c r="L23" s="21"/>
    </row>
    <row r="24" spans="1:12" s="17" customFormat="1" ht="18.75" customHeight="1">
      <c r="A24" s="35" t="s">
        <v>27</v>
      </c>
      <c r="B24" s="11">
        <f>SUM(B12,B14,B19)</f>
        <v>109622</v>
      </c>
      <c r="C24" s="11">
        <f>SUM(C12,C14,C19)</f>
        <v>53965</v>
      </c>
      <c r="D24" s="18">
        <f>C24/B24*100</f>
        <v>49.228257101676668</v>
      </c>
      <c r="E24" s="11">
        <f>SUM(E12,E14,E19)</f>
        <v>28499</v>
      </c>
      <c r="F24" s="18">
        <f>C24/E24*100-100</f>
        <v>89.357521316537429</v>
      </c>
      <c r="G24" s="25" t="e">
        <f>SUM(#REF!,G12,G14,#REF!,G19,#REF!)</f>
        <v>#REF!</v>
      </c>
      <c r="H24" s="25" t="e">
        <f>SUM(#REF!,H12,H14,#REF!,H19,#REF!)</f>
        <v>#REF!</v>
      </c>
      <c r="I24" s="25" t="e">
        <f>SUM(#REF!,I12,I14,#REF!,I19,#REF!)</f>
        <v>#REF!</v>
      </c>
      <c r="J24" s="25" t="e">
        <f>SUM(#REF!,J12,J14,#REF!,J19,#REF!)</f>
        <v>#REF!</v>
      </c>
      <c r="K24" s="25" t="e">
        <f>SUM(#REF!,K12,K14,#REF!,K19,#REF!)</f>
        <v>#REF!</v>
      </c>
      <c r="L24" s="25" t="e">
        <f>SUM(#REF!,L12,L14,#REF!,L19,#REF!)</f>
        <v>#REF!</v>
      </c>
    </row>
    <row r="25" spans="1:12" ht="25.5" customHeight="1">
      <c r="A25" s="91"/>
      <c r="B25" s="91"/>
      <c r="C25" s="91"/>
      <c r="D25" s="91"/>
      <c r="E25" s="91"/>
      <c r="F25" s="91"/>
    </row>
    <row r="26" spans="1:12">
      <c r="B26" s="2"/>
      <c r="C26" s="2"/>
      <c r="D26" s="2"/>
      <c r="E26" s="2"/>
      <c r="F26" s="2"/>
    </row>
    <row r="27" spans="1:12">
      <c r="B27" s="2"/>
      <c r="C27" s="2"/>
      <c r="D27" s="2"/>
      <c r="E27" s="2"/>
      <c r="F27" s="2"/>
    </row>
    <row r="28" spans="1:12">
      <c r="B28" s="2"/>
      <c r="C28" s="2"/>
      <c r="D28" s="2"/>
      <c r="E28" s="2"/>
      <c r="F28" s="2"/>
    </row>
    <row r="29" spans="1:12">
      <c r="B29" s="2"/>
      <c r="C29" s="2"/>
      <c r="D29" s="2"/>
      <c r="E29" s="2"/>
      <c r="F29" s="2"/>
    </row>
    <row r="30" spans="1:12">
      <c r="B30" s="2"/>
      <c r="C30" s="2"/>
      <c r="D30" s="2"/>
      <c r="E30" s="2"/>
      <c r="F30" s="2"/>
    </row>
    <row r="31" spans="1:12">
      <c r="B31" s="2"/>
      <c r="C31" s="2"/>
      <c r="D31" s="2"/>
      <c r="E31" s="2"/>
      <c r="F31" s="2"/>
    </row>
    <row r="32" spans="1:12">
      <c r="B32" s="2"/>
      <c r="C32" s="2"/>
      <c r="D32" s="2"/>
      <c r="E32" s="2"/>
      <c r="F32" s="2"/>
    </row>
    <row r="33" spans="2:6">
      <c r="B33" s="2"/>
      <c r="C33" s="2"/>
      <c r="D33" s="2"/>
      <c r="E33" s="2"/>
      <c r="F33" s="2"/>
    </row>
    <row r="34" spans="2:6">
      <c r="B34" s="2"/>
      <c r="C34" s="2"/>
      <c r="D34" s="2"/>
      <c r="E34" s="2"/>
      <c r="F34" s="2"/>
    </row>
    <row r="35" spans="2:6">
      <c r="B35" s="2"/>
      <c r="C35" s="2"/>
      <c r="D35" s="2"/>
      <c r="E35" s="2"/>
      <c r="F35" s="2"/>
    </row>
    <row r="36" spans="2:6">
      <c r="B36" s="2"/>
      <c r="C36" s="2"/>
      <c r="D36" s="2"/>
      <c r="E36" s="2"/>
      <c r="F36" s="2"/>
    </row>
    <row r="37" spans="2:6">
      <c r="B37" s="2"/>
      <c r="C37" s="2"/>
      <c r="D37" s="2"/>
      <c r="E37" s="2"/>
      <c r="F37" s="2"/>
    </row>
    <row r="38" spans="2:6">
      <c r="B38" s="2"/>
      <c r="C38" s="2"/>
      <c r="D38" s="2"/>
      <c r="E38" s="2"/>
      <c r="F38" s="2"/>
    </row>
    <row r="39" spans="2:6">
      <c r="B39" s="2"/>
      <c r="C39" s="2"/>
      <c r="D39" s="2"/>
      <c r="E39" s="2"/>
      <c r="F39" s="2"/>
    </row>
    <row r="40" spans="2:6">
      <c r="B40" s="2"/>
      <c r="C40" s="2"/>
      <c r="D40" s="2"/>
      <c r="E40" s="2"/>
      <c r="F40" s="2"/>
    </row>
    <row r="41" spans="2:6">
      <c r="B41" s="2"/>
      <c r="C41" s="2"/>
      <c r="D41" s="2"/>
      <c r="E41" s="2"/>
      <c r="F41" s="2"/>
    </row>
    <row r="42" spans="2:6">
      <c r="B42" s="2"/>
      <c r="C42" s="2"/>
      <c r="D42" s="2"/>
      <c r="E42" s="2"/>
      <c r="F42" s="2"/>
    </row>
  </sheetData>
  <mergeCells count="2">
    <mergeCell ref="A2:F2"/>
    <mergeCell ref="A25:F25"/>
  </mergeCells>
  <phoneticPr fontId="4" type="noConversion"/>
  <printOptions horizontalCentered="1"/>
  <pageMargins left="0.55118110236220474" right="0.35433070866141736" top="0.6692913385826772" bottom="0.11811023622047245" header="0.27559055118110237" footer="0.31496062992125984"/>
  <pageSetup paperSize="9" orientation="portrait" r:id="rId1"/>
  <headerFooter alignWithMargins="0"/>
  <ignoredErrors>
    <ignoredError sqref="E24:F24 B12 F12 F5 B24:C24 C12 D5 B14:C14 B19:C19 B18 D6:D8 F6:F7 D13 D15:D17 B22:D22 F19:F22 F13:F18" unlockedFormula="1"/>
    <ignoredError sqref="D10" formula="1"/>
    <ignoredError sqref="D24 D12 D14:E14 E12 D19:E19 D20" formula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G45"/>
  <sheetViews>
    <sheetView tabSelected="1" workbookViewId="0">
      <pane ySplit="5" topLeftCell="A6" activePane="bottomLeft" state="frozen"/>
      <selection activeCell="J11" sqref="J11"/>
      <selection pane="bottomLeft" activeCell="G8" sqref="G8"/>
    </sheetView>
  </sheetViews>
  <sheetFormatPr defaultRowHeight="14.25"/>
  <cols>
    <col min="1" max="1" width="31" style="43" customWidth="1"/>
    <col min="2" max="2" width="8.375" style="43" customWidth="1"/>
    <col min="3" max="3" width="10.25" style="48" customWidth="1"/>
    <col min="4" max="4" width="9.625" style="43" customWidth="1"/>
    <col min="5" max="5" width="8.875" style="43" customWidth="1"/>
    <col min="6" max="6" width="9.875" style="43" customWidth="1"/>
    <col min="7" max="7" width="20.875" style="43" customWidth="1"/>
    <col min="8" max="16384" width="9" style="43"/>
  </cols>
  <sheetData>
    <row r="1" spans="1:7" s="93" customFormat="1" ht="18.75" customHeight="1">
      <c r="A1" s="93" t="s">
        <v>134</v>
      </c>
    </row>
    <row r="2" spans="1:7" ht="24">
      <c r="A2" s="103" t="s">
        <v>139</v>
      </c>
      <c r="B2" s="103"/>
      <c r="C2" s="103"/>
      <c r="D2" s="103"/>
      <c r="E2" s="103"/>
      <c r="F2" s="103"/>
      <c r="G2" s="103"/>
    </row>
    <row r="3" spans="1:7" s="45" customFormat="1" ht="15.75" customHeight="1">
      <c r="A3" s="44" t="s">
        <v>44</v>
      </c>
      <c r="B3" s="44"/>
      <c r="C3" s="44"/>
      <c r="D3" s="44"/>
      <c r="E3" s="44"/>
      <c r="F3" s="92" t="s">
        <v>45</v>
      </c>
      <c r="G3" s="92"/>
    </row>
    <row r="4" spans="1:7" s="102" customFormat="1" ht="41.25" customHeight="1">
      <c r="A4" s="100" t="s">
        <v>135</v>
      </c>
      <c r="B4" s="101" t="s">
        <v>118</v>
      </c>
      <c r="C4" s="101" t="s">
        <v>136</v>
      </c>
      <c r="D4" s="101" t="s">
        <v>120</v>
      </c>
      <c r="E4" s="101" t="s">
        <v>125</v>
      </c>
      <c r="F4" s="101" t="s">
        <v>138</v>
      </c>
      <c r="G4" s="101" t="s">
        <v>137</v>
      </c>
    </row>
    <row r="5" spans="1:7" ht="24.75" customHeight="1">
      <c r="A5" s="46" t="s">
        <v>46</v>
      </c>
      <c r="B5" s="61">
        <f>SUM(B6:B13)</f>
        <v>64308</v>
      </c>
      <c r="C5" s="61">
        <f>SUM(C6:C13)</f>
        <v>40579</v>
      </c>
      <c r="D5" s="60">
        <f t="shared" ref="D5:D10" si="0">C5/B5*100</f>
        <v>63.101013870747025</v>
      </c>
      <c r="E5" s="61">
        <f>SUM(E6:E13)</f>
        <v>34302.995407000009</v>
      </c>
      <c r="F5" s="60">
        <f t="shared" ref="F5:F13" si="1">C5/E5*100-100</f>
        <v>18.295791718875037</v>
      </c>
      <c r="G5" s="85"/>
    </row>
    <row r="6" spans="1:7" ht="24.75" customHeight="1">
      <c r="A6" s="78" t="s">
        <v>87</v>
      </c>
      <c r="B6" s="61">
        <v>19871</v>
      </c>
      <c r="C6" s="61">
        <v>17659</v>
      </c>
      <c r="D6" s="60">
        <f t="shared" si="0"/>
        <v>88.86819988928589</v>
      </c>
      <c r="E6" s="61">
        <v>8081.86</v>
      </c>
      <c r="F6" s="60">
        <f t="shared" si="1"/>
        <v>118.50168154360509</v>
      </c>
      <c r="G6" s="85"/>
    </row>
    <row r="7" spans="1:7" ht="24.75" customHeight="1">
      <c r="A7" s="78" t="s">
        <v>88</v>
      </c>
      <c r="B7" s="61">
        <v>13308</v>
      </c>
      <c r="C7" s="61">
        <v>5258</v>
      </c>
      <c r="D7" s="60">
        <f t="shared" si="0"/>
        <v>39.51006913134956</v>
      </c>
      <c r="E7" s="61">
        <v>4269.7896909999999</v>
      </c>
      <c r="F7" s="60">
        <f t="shared" si="1"/>
        <v>23.144238487506328</v>
      </c>
      <c r="G7" s="85"/>
    </row>
    <row r="8" spans="1:7" ht="24.75" customHeight="1">
      <c r="A8" s="78" t="s">
        <v>89</v>
      </c>
      <c r="B8" s="61">
        <v>5793</v>
      </c>
      <c r="C8" s="61">
        <v>1827</v>
      </c>
      <c r="D8" s="60">
        <f t="shared" si="0"/>
        <v>31.538063179699638</v>
      </c>
      <c r="E8" s="61">
        <v>4282.4395239999994</v>
      </c>
      <c r="F8" s="60">
        <f t="shared" si="1"/>
        <v>-57.337401035998845</v>
      </c>
      <c r="G8" s="85"/>
    </row>
    <row r="9" spans="1:7" ht="24.75" customHeight="1">
      <c r="A9" s="87" t="s">
        <v>112</v>
      </c>
      <c r="B9" s="61">
        <v>9093</v>
      </c>
      <c r="C9" s="61">
        <v>3224</v>
      </c>
      <c r="D9" s="60">
        <f t="shared" si="0"/>
        <v>35.455845155614206</v>
      </c>
      <c r="E9" s="61">
        <v>3702.2450640000006</v>
      </c>
      <c r="F9" s="60">
        <f t="shared" si="1"/>
        <v>-12.917704142558634</v>
      </c>
      <c r="G9" s="85"/>
    </row>
    <row r="10" spans="1:7" ht="24.75" customHeight="1">
      <c r="A10" s="79" t="s">
        <v>90</v>
      </c>
      <c r="B10" s="61">
        <v>15929</v>
      </c>
      <c r="C10" s="61">
        <v>12081</v>
      </c>
      <c r="D10" s="60">
        <f t="shared" si="0"/>
        <v>75.842802435808892</v>
      </c>
      <c r="E10" s="61">
        <v>13286.990187000001</v>
      </c>
      <c r="F10" s="60">
        <f t="shared" si="1"/>
        <v>-9.0764738291140077</v>
      </c>
      <c r="G10" s="85"/>
    </row>
    <row r="11" spans="1:7" ht="24.75" customHeight="1">
      <c r="A11" s="79" t="s">
        <v>91</v>
      </c>
      <c r="B11" s="61"/>
      <c r="C11" s="61">
        <v>326</v>
      </c>
      <c r="D11" s="89" t="s">
        <v>107</v>
      </c>
      <c r="E11" s="61">
        <v>322.756801</v>
      </c>
      <c r="F11" s="60">
        <f t="shared" si="1"/>
        <v>1.0048429622401756</v>
      </c>
      <c r="G11" s="86" t="s">
        <v>110</v>
      </c>
    </row>
    <row r="12" spans="1:7" ht="24.75" customHeight="1">
      <c r="A12" s="79" t="s">
        <v>92</v>
      </c>
      <c r="B12" s="61"/>
      <c r="C12" s="61"/>
      <c r="D12" s="89" t="s">
        <v>107</v>
      </c>
      <c r="E12" s="61">
        <v>173.753489</v>
      </c>
      <c r="F12" s="89" t="s">
        <v>107</v>
      </c>
      <c r="G12" s="88" t="s">
        <v>113</v>
      </c>
    </row>
    <row r="13" spans="1:7" ht="24.75" customHeight="1">
      <c r="A13" s="79" t="s">
        <v>93</v>
      </c>
      <c r="B13" s="61">
        <v>314</v>
      </c>
      <c r="C13" s="61">
        <v>204</v>
      </c>
      <c r="D13" s="60">
        <f>C13/B13*100</f>
        <v>64.968152866242036</v>
      </c>
      <c r="E13" s="61">
        <v>183.16065100000003</v>
      </c>
      <c r="F13" s="60">
        <f t="shared" si="1"/>
        <v>11.377634271457126</v>
      </c>
      <c r="G13" s="85"/>
    </row>
    <row r="14" spans="1:7" ht="24.75" customHeight="1">
      <c r="A14" s="47"/>
      <c r="B14" s="59"/>
      <c r="C14" s="61"/>
      <c r="D14" s="60"/>
      <c r="E14" s="62"/>
      <c r="F14" s="60"/>
      <c r="G14" s="85"/>
    </row>
    <row r="15" spans="1:7" ht="24.75" customHeight="1">
      <c r="A15" s="46" t="s">
        <v>47</v>
      </c>
      <c r="B15" s="61">
        <f>SUM(B16:B23)</f>
        <v>65131</v>
      </c>
      <c r="C15" s="61">
        <f>SUM(C16:C23)</f>
        <v>29388</v>
      </c>
      <c r="D15" s="60">
        <f t="shared" ref="D15:D20" si="2">C15/B15*100</f>
        <v>45.121370775821042</v>
      </c>
      <c r="E15" s="61">
        <f>SUM(E16:E23)</f>
        <v>30163.467789000002</v>
      </c>
      <c r="F15" s="60">
        <f t="shared" ref="F15:F23" si="3">C15/E15*100-100</f>
        <v>-2.5708840721649295</v>
      </c>
      <c r="G15" s="85"/>
    </row>
    <row r="16" spans="1:7" ht="24.75" customHeight="1">
      <c r="A16" s="78" t="s">
        <v>94</v>
      </c>
      <c r="B16" s="61">
        <v>25327</v>
      </c>
      <c r="C16" s="61">
        <v>10876</v>
      </c>
      <c r="D16" s="60">
        <f t="shared" si="2"/>
        <v>42.942314525999919</v>
      </c>
      <c r="E16" s="61">
        <v>11089.010563</v>
      </c>
      <c r="F16" s="60">
        <f t="shared" si="3"/>
        <v>-1.9209158634110963</v>
      </c>
      <c r="G16" s="85"/>
    </row>
    <row r="17" spans="1:7" ht="24.75" customHeight="1">
      <c r="A17" s="78" t="s">
        <v>95</v>
      </c>
      <c r="B17" s="61">
        <v>13308</v>
      </c>
      <c r="C17" s="61">
        <v>6266</v>
      </c>
      <c r="D17" s="60">
        <f t="shared" si="2"/>
        <v>47.084460474902315</v>
      </c>
      <c r="E17" s="61">
        <v>5769.8989840000004</v>
      </c>
      <c r="F17" s="60">
        <f t="shared" si="3"/>
        <v>8.5980884132580826</v>
      </c>
      <c r="G17" s="85"/>
    </row>
    <row r="18" spans="1:7" ht="24.75" customHeight="1">
      <c r="A18" s="78" t="s">
        <v>96</v>
      </c>
      <c r="B18" s="61">
        <v>3756</v>
      </c>
      <c r="C18" s="61">
        <v>1792</v>
      </c>
      <c r="D18" s="60">
        <f t="shared" si="2"/>
        <v>47.710330138445158</v>
      </c>
      <c r="E18" s="61">
        <v>1906.140586</v>
      </c>
      <c r="F18" s="60">
        <f t="shared" si="3"/>
        <v>-5.988046571083288</v>
      </c>
      <c r="G18" s="85"/>
    </row>
    <row r="19" spans="1:7" ht="24.75" customHeight="1">
      <c r="A19" s="79" t="s">
        <v>97</v>
      </c>
      <c r="B19" s="61">
        <v>7061</v>
      </c>
      <c r="C19" s="61">
        <v>3418</v>
      </c>
      <c r="D19" s="60">
        <f t="shared" si="2"/>
        <v>48.406741254779782</v>
      </c>
      <c r="E19" s="61">
        <v>3357.5097460000002</v>
      </c>
      <c r="F19" s="60">
        <f t="shared" si="3"/>
        <v>1.8016404590356103</v>
      </c>
      <c r="G19" s="85"/>
    </row>
    <row r="20" spans="1:7" ht="24.75" customHeight="1">
      <c r="A20" s="79" t="s">
        <v>98</v>
      </c>
      <c r="B20" s="61">
        <v>15444</v>
      </c>
      <c r="C20" s="61">
        <v>6502</v>
      </c>
      <c r="D20" s="60">
        <f t="shared" si="2"/>
        <v>42.100492100492097</v>
      </c>
      <c r="E20" s="61">
        <v>7410.7408450000003</v>
      </c>
      <c r="F20" s="60">
        <f t="shared" si="3"/>
        <v>-12.262483117502683</v>
      </c>
      <c r="G20" s="85"/>
    </row>
    <row r="21" spans="1:7" ht="24.75" customHeight="1">
      <c r="A21" s="79" t="s">
        <v>99</v>
      </c>
      <c r="B21" s="61"/>
      <c r="C21" s="61">
        <v>335</v>
      </c>
      <c r="D21" s="89" t="s">
        <v>107</v>
      </c>
      <c r="E21" s="61">
        <v>449.37421799999998</v>
      </c>
      <c r="F21" s="60">
        <f t="shared" si="3"/>
        <v>-25.45188696161469</v>
      </c>
      <c r="G21" s="86" t="s">
        <v>110</v>
      </c>
    </row>
    <row r="22" spans="1:7" ht="24.75" customHeight="1">
      <c r="A22" s="79" t="s">
        <v>100</v>
      </c>
      <c r="B22" s="61"/>
      <c r="C22" s="61"/>
      <c r="D22" s="89" t="s">
        <v>107</v>
      </c>
      <c r="E22" s="61">
        <v>78.722847000000002</v>
      </c>
      <c r="F22" s="89" t="s">
        <v>107</v>
      </c>
      <c r="G22" s="86" t="s">
        <v>111</v>
      </c>
    </row>
    <row r="23" spans="1:7" ht="24.75" customHeight="1">
      <c r="A23" s="79" t="s">
        <v>101</v>
      </c>
      <c r="B23" s="61">
        <v>235</v>
      </c>
      <c r="C23" s="61">
        <v>199</v>
      </c>
      <c r="D23" s="60">
        <f>C23/B23*100</f>
        <v>84.680851063829792</v>
      </c>
      <c r="E23" s="61">
        <v>102.07</v>
      </c>
      <c r="F23" s="60">
        <f t="shared" si="3"/>
        <v>94.964240227295022</v>
      </c>
      <c r="G23" s="85"/>
    </row>
    <row r="24" spans="1:7">
      <c r="B24" s="45"/>
      <c r="C24" s="63"/>
      <c r="D24" s="45"/>
      <c r="E24" s="45"/>
    </row>
    <row r="25" spans="1:7">
      <c r="B25" s="45"/>
      <c r="C25" s="63"/>
      <c r="D25" s="45"/>
      <c r="E25" s="45"/>
    </row>
    <row r="26" spans="1:7">
      <c r="B26" s="45"/>
      <c r="C26" s="63"/>
      <c r="D26" s="45"/>
      <c r="E26" s="45"/>
    </row>
    <row r="27" spans="1:7">
      <c r="B27" s="45"/>
      <c r="C27" s="63"/>
      <c r="D27" s="45"/>
      <c r="E27" s="45"/>
    </row>
    <row r="28" spans="1:7">
      <c r="B28" s="45"/>
      <c r="C28" s="63"/>
      <c r="D28" s="45"/>
      <c r="E28" s="45"/>
    </row>
    <row r="29" spans="1:7">
      <c r="B29" s="45"/>
      <c r="C29" s="63"/>
      <c r="D29" s="45"/>
      <c r="E29" s="45"/>
    </row>
    <row r="30" spans="1:7">
      <c r="B30" s="45"/>
      <c r="C30" s="63"/>
      <c r="D30" s="45"/>
      <c r="E30" s="45"/>
    </row>
    <row r="31" spans="1:7">
      <c r="B31" s="45"/>
      <c r="C31" s="63"/>
      <c r="D31" s="45"/>
      <c r="E31" s="45"/>
    </row>
    <row r="32" spans="1:7">
      <c r="B32" s="45"/>
      <c r="C32" s="63"/>
      <c r="D32" s="45"/>
      <c r="E32" s="45"/>
    </row>
    <row r="33" spans="2:5">
      <c r="B33" s="45"/>
      <c r="C33" s="63"/>
      <c r="D33" s="45"/>
      <c r="E33" s="45"/>
    </row>
    <row r="34" spans="2:5">
      <c r="B34" s="45"/>
      <c r="C34" s="63"/>
      <c r="D34" s="45"/>
      <c r="E34" s="45"/>
    </row>
    <row r="35" spans="2:5">
      <c r="B35" s="45"/>
      <c r="C35" s="63"/>
      <c r="D35" s="45"/>
      <c r="E35" s="45"/>
    </row>
    <row r="36" spans="2:5">
      <c r="B36" s="45"/>
      <c r="C36" s="63"/>
      <c r="D36" s="45"/>
      <c r="E36" s="45"/>
    </row>
    <row r="37" spans="2:5">
      <c r="B37" s="45"/>
      <c r="C37" s="63"/>
      <c r="D37" s="45"/>
      <c r="E37" s="45"/>
    </row>
    <row r="38" spans="2:5">
      <c r="B38" s="45"/>
      <c r="C38" s="63"/>
      <c r="D38" s="45"/>
      <c r="E38" s="45"/>
    </row>
    <row r="39" spans="2:5">
      <c r="B39" s="45"/>
      <c r="C39" s="63"/>
      <c r="D39" s="45"/>
      <c r="E39" s="45"/>
    </row>
    <row r="40" spans="2:5">
      <c r="B40" s="45"/>
      <c r="C40" s="63"/>
      <c r="D40" s="45"/>
      <c r="E40" s="45"/>
    </row>
    <row r="41" spans="2:5">
      <c r="B41" s="45"/>
      <c r="C41" s="63"/>
      <c r="D41" s="45"/>
      <c r="E41" s="45"/>
    </row>
    <row r="42" spans="2:5">
      <c r="B42" s="45"/>
      <c r="C42" s="63"/>
      <c r="D42" s="45"/>
      <c r="E42" s="45"/>
    </row>
    <row r="43" spans="2:5">
      <c r="B43" s="45"/>
      <c r="C43" s="63"/>
      <c r="D43" s="45"/>
      <c r="E43" s="45"/>
    </row>
    <row r="44" spans="2:5">
      <c r="B44" s="45"/>
      <c r="C44" s="63"/>
      <c r="D44" s="45"/>
      <c r="E44" s="45"/>
    </row>
    <row r="45" spans="2:5">
      <c r="B45" s="45"/>
      <c r="C45" s="63"/>
      <c r="D45" s="45"/>
      <c r="E45" s="45"/>
    </row>
  </sheetData>
  <mergeCells count="2">
    <mergeCell ref="F3:G3"/>
    <mergeCell ref="A2:G2"/>
  </mergeCells>
  <phoneticPr fontId="4" type="noConversion"/>
  <printOptions horizontalCentered="1"/>
  <pageMargins left="0.55118110236220474" right="0.35433070866141736" top="0.6692913385826772" bottom="0.11811023622047245" header="0.27559055118110237" footer="0.31496062992125984"/>
  <pageSetup paperSize="9" scale="80" orientation="portrait" r:id="rId1"/>
  <headerFooter alignWithMargins="0"/>
  <ignoredErrors>
    <ignoredError sqref="D15 D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附件1</vt:lpstr>
      <vt:lpstr>附件2</vt:lpstr>
      <vt:lpstr>附件3</vt:lpstr>
      <vt:lpstr>附件4</vt:lpstr>
      <vt:lpstr>附件1!Print_Area</vt:lpstr>
      <vt:lpstr>附件2!Print_Area</vt:lpstr>
      <vt:lpstr>附件3!Print_Area</vt:lpstr>
      <vt:lpstr>附件3!Print_Titles</vt:lpstr>
    </vt:vector>
  </TitlesOfParts>
  <Company>Microsoft 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</dc:creator>
  <cp:lastModifiedBy>Windows 用户</cp:lastModifiedBy>
  <cp:lastPrinted>2020-08-18T03:57:30Z</cp:lastPrinted>
  <dcterms:created xsi:type="dcterms:W3CDTF">2007-02-04T00:56:12Z</dcterms:created>
  <dcterms:modified xsi:type="dcterms:W3CDTF">2020-09-17T01:13:51Z</dcterms:modified>
</cp:coreProperties>
</file>